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2_技術情報\2_サンプル_横桟橋\2_物性値\"/>
    </mc:Choice>
  </mc:AlternateContent>
  <xr:revisionPtr revIDLastSave="0" documentId="13_ncr:1_{41D78239-E909-471F-B332-0B63E3FB801D}" xr6:coauthVersionLast="36" xr6:coauthVersionMax="36" xr10:uidLastSave="{00000000-0000-0000-0000-000000000000}"/>
  <bookViews>
    <workbookView xWindow="0" yWindow="0" windowWidth="28800" windowHeight="11790" xr2:uid="{9B6CD243-AE6A-483D-8BD4-F124E0F6C477}"/>
  </bookViews>
  <sheets>
    <sheet name="説明" sheetId="21" r:id="rId1"/>
    <sheet name="mat" sheetId="1" r:id="rId2"/>
    <sheet name="mat2" sheetId="2" r:id="rId3"/>
    <sheet name="1_流体" sheetId="7" r:id="rId4"/>
    <sheet name="2_線形はり" sheetId="4" r:id="rId5"/>
    <sheet name="3_線形平面" sheetId="5" r:id="rId6"/>
    <sheet name="4_間隙水" sheetId="8" r:id="rId7"/>
    <sheet name="5_ジョイント" sheetId="6" r:id="rId8"/>
    <sheet name="6_側方地盤" sheetId="9" r:id="rId9"/>
    <sheet name="7_底面境界" sheetId="18" r:id="rId10"/>
    <sheet name="8_流体構造連成" sheetId="10" r:id="rId11"/>
    <sheet name="9_マルチスプリング" sheetId="3" r:id="rId12"/>
    <sheet name="14_節点集中質量" sheetId="12" r:id="rId13"/>
    <sheet name="16_非線形はり" sheetId="14" r:id="rId14"/>
    <sheet name="17_非線形ばね" sheetId="15" r:id="rId15"/>
    <sheet name="18_杭地盤ばね" sheetId="16" r:id="rId16"/>
    <sheet name="19_カクテルグラス" sheetId="22" r:id="rId17"/>
    <sheet name="20_間隙水_排水" sheetId="23" r:id="rId18"/>
    <sheet name="50_修正武田" sheetId="19" r:id="rId19"/>
    <sheet name="13_線形ばね" sheetId="11" r:id="rId20"/>
    <sheet name="15_ダンパー" sheetId="13" r:id="rId21"/>
    <sheet name="列" sheetId="17" r:id="rId22"/>
  </sheets>
  <definedNames>
    <definedName name="ctc" localSheetId="16">'17_非線形ばね'!#REF!</definedName>
    <definedName name="ctc" localSheetId="17">'17_非線形ばね'!#REF!</definedName>
    <definedName name="ctc" localSheetId="18">'17_非線形ばね'!#REF!</definedName>
    <definedName name="ctc" localSheetId="9">'17_非線形ばね'!#REF!</definedName>
    <definedName name="ctc">'17_非線形ばね'!#REF!</definedName>
    <definedName name="E">'17_非線形ばね'!$B$9</definedName>
    <definedName name="_xlnm.Print_Area" localSheetId="4">'2_線形はり'!$B$3:$Q$27</definedName>
    <definedName name="_xlnm.Print_Area" localSheetId="8">'6_側方地盤'!$B$3:$H$27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78" i="2" l="1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C78" i="2" s="1"/>
  <c r="F78" i="2"/>
  <c r="E78" i="2"/>
  <c r="D78" i="2"/>
  <c r="BE68" i="2"/>
  <c r="BD68" i="2"/>
  <c r="BC68" i="2"/>
  <c r="BB68" i="2"/>
  <c r="BA68" i="2"/>
  <c r="AZ68" i="2"/>
  <c r="AY68" i="2"/>
  <c r="AX68" i="2"/>
  <c r="AW68" i="2"/>
  <c r="AV68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E64" i="2"/>
  <c r="BD64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C64" i="2" s="1"/>
  <c r="F64" i="2"/>
  <c r="E64" i="2"/>
  <c r="D64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C62" i="2" s="1"/>
  <c r="F62" i="2"/>
  <c r="E62" i="2"/>
  <c r="D62" i="2"/>
  <c r="BE60" i="2"/>
  <c r="BD60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C50" i="2" s="1"/>
  <c r="F50" i="2"/>
  <c r="E50" i="2"/>
  <c r="D50" i="2"/>
  <c r="A50" i="2"/>
  <c r="BE125" i="2"/>
  <c r="BD125" i="2"/>
  <c r="BC125" i="2"/>
  <c r="BB125" i="2"/>
  <c r="BA125" i="2"/>
  <c r="AZ125" i="2"/>
  <c r="AY125" i="2"/>
  <c r="AX125" i="2"/>
  <c r="AW125" i="2"/>
  <c r="AV125" i="2"/>
  <c r="AU125" i="2"/>
  <c r="AT125" i="2"/>
  <c r="AS125" i="2"/>
  <c r="AR125" i="2"/>
  <c r="AQ125" i="2"/>
  <c r="AP125" i="2"/>
  <c r="AO125" i="2"/>
  <c r="AN125" i="2"/>
  <c r="AM125" i="2"/>
  <c r="AL125" i="2"/>
  <c r="AK125" i="2"/>
  <c r="AJ125" i="2"/>
  <c r="AI125" i="2"/>
  <c r="AH125" i="2"/>
  <c r="AG125" i="2"/>
  <c r="AF125" i="2"/>
  <c r="AE125" i="2"/>
  <c r="AD125" i="2"/>
  <c r="AC125" i="2"/>
  <c r="AB125" i="2"/>
  <c r="AA125" i="2"/>
  <c r="Z125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C125" i="2" s="1"/>
  <c r="F125" i="2"/>
  <c r="E125" i="2"/>
  <c r="D125" i="2"/>
  <c r="BE127" i="2"/>
  <c r="BD127" i="2"/>
  <c r="BC127" i="2"/>
  <c r="BB127" i="2"/>
  <c r="BA127" i="2"/>
  <c r="AZ127" i="2"/>
  <c r="AY127" i="2"/>
  <c r="AX127" i="2"/>
  <c r="AW127" i="2"/>
  <c r="AV127" i="2"/>
  <c r="AU127" i="2"/>
  <c r="AT127" i="2"/>
  <c r="AS127" i="2"/>
  <c r="AR127" i="2"/>
  <c r="AQ127" i="2"/>
  <c r="AP127" i="2"/>
  <c r="AO127" i="2"/>
  <c r="AN127" i="2"/>
  <c r="AM127" i="2"/>
  <c r="AL127" i="2"/>
  <c r="AK127" i="2"/>
  <c r="AJ127" i="2"/>
  <c r="AI127" i="2"/>
  <c r="AH127" i="2"/>
  <c r="AG127" i="2"/>
  <c r="AF127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C127" i="2" s="1"/>
  <c r="F127" i="2"/>
  <c r="E127" i="2"/>
  <c r="D127" i="2"/>
  <c r="BE126" i="2"/>
  <c r="BD126" i="2"/>
  <c r="BC126" i="2"/>
  <c r="BB126" i="2"/>
  <c r="BA126" i="2"/>
  <c r="AZ126" i="2"/>
  <c r="AY126" i="2"/>
  <c r="AX126" i="2"/>
  <c r="AW126" i="2"/>
  <c r="AV126" i="2"/>
  <c r="AU126" i="2"/>
  <c r="AT126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BE124" i="2"/>
  <c r="BD124" i="2"/>
  <c r="BC124" i="2"/>
  <c r="BB124" i="2"/>
  <c r="BA124" i="2"/>
  <c r="AZ124" i="2"/>
  <c r="AY124" i="2"/>
  <c r="AX124" i="2"/>
  <c r="AW124" i="2"/>
  <c r="AV124" i="2"/>
  <c r="AU124" i="2"/>
  <c r="AT124" i="2"/>
  <c r="AS124" i="2"/>
  <c r="AR124" i="2"/>
  <c r="AQ124" i="2"/>
  <c r="AP124" i="2"/>
  <c r="AO124" i="2"/>
  <c r="AN124" i="2"/>
  <c r="AM124" i="2"/>
  <c r="AL124" i="2"/>
  <c r="AK124" i="2"/>
  <c r="AJ124" i="2"/>
  <c r="AI124" i="2"/>
  <c r="AH124" i="2"/>
  <c r="AG124" i="2"/>
  <c r="AF124" i="2"/>
  <c r="AE124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C124" i="2" s="1"/>
  <c r="E124" i="2"/>
  <c r="D124" i="2"/>
  <c r="B124" i="2"/>
  <c r="BE123" i="2"/>
  <c r="BD123" i="2"/>
  <c r="BC123" i="2"/>
  <c r="BB123" i="2"/>
  <c r="BA123" i="2"/>
  <c r="AZ123" i="2"/>
  <c r="AY123" i="2"/>
  <c r="AX123" i="2"/>
  <c r="AW123" i="2"/>
  <c r="AV123" i="2"/>
  <c r="AU123" i="2"/>
  <c r="AT123" i="2"/>
  <c r="AS123" i="2"/>
  <c r="AR123" i="2"/>
  <c r="AQ123" i="2"/>
  <c r="AP123" i="2"/>
  <c r="AO123" i="2"/>
  <c r="AN123" i="2"/>
  <c r="AM123" i="2"/>
  <c r="AL123" i="2"/>
  <c r="AK123" i="2"/>
  <c r="AJ123" i="2"/>
  <c r="AI123" i="2"/>
  <c r="AH123" i="2"/>
  <c r="AG123" i="2"/>
  <c r="AF123" i="2"/>
  <c r="AE123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C123" i="2" s="1"/>
  <c r="E123" i="2"/>
  <c r="D123" i="2"/>
  <c r="B123" i="2"/>
  <c r="BE122" i="2"/>
  <c r="BD122" i="2"/>
  <c r="BC122" i="2"/>
  <c r="BB122" i="2"/>
  <c r="BA122" i="2"/>
  <c r="AZ122" i="2"/>
  <c r="AY122" i="2"/>
  <c r="AX122" i="2"/>
  <c r="AW122" i="2"/>
  <c r="AV122" i="2"/>
  <c r="AU122" i="2"/>
  <c r="AT122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BE121" i="2"/>
  <c r="BD121" i="2"/>
  <c r="BC121" i="2"/>
  <c r="BB121" i="2"/>
  <c r="BA121" i="2"/>
  <c r="AZ121" i="2"/>
  <c r="AY121" i="2"/>
  <c r="AX121" i="2"/>
  <c r="AW121" i="2"/>
  <c r="AV121" i="2"/>
  <c r="AU121" i="2"/>
  <c r="AT121" i="2"/>
  <c r="AS121" i="2"/>
  <c r="AR121" i="2"/>
  <c r="AQ121" i="2"/>
  <c r="AP121" i="2"/>
  <c r="AO121" i="2"/>
  <c r="AN121" i="2"/>
  <c r="AM121" i="2"/>
  <c r="AL121" i="2"/>
  <c r="AK121" i="2"/>
  <c r="AJ121" i="2"/>
  <c r="AI121" i="2"/>
  <c r="AH121" i="2"/>
  <c r="AG121" i="2"/>
  <c r="AF121" i="2"/>
  <c r="AE121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B121" i="2"/>
  <c r="C121" i="2" s="1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C120" i="2" s="1"/>
  <c r="F120" i="2"/>
  <c r="E120" i="2"/>
  <c r="D120" i="2"/>
  <c r="B120" i="2"/>
  <c r="BE119" i="2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C119" i="2" s="1"/>
  <c r="E119" i="2"/>
  <c r="D119" i="2"/>
  <c r="B119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BE117" i="2"/>
  <c r="BD117" i="2"/>
  <c r="BC117" i="2"/>
  <c r="BB117" i="2"/>
  <c r="BA117" i="2"/>
  <c r="AZ117" i="2"/>
  <c r="AY117" i="2"/>
  <c r="AX117" i="2"/>
  <c r="AW117" i="2"/>
  <c r="AV117" i="2"/>
  <c r="AU117" i="2"/>
  <c r="AT117" i="2"/>
  <c r="AS117" i="2"/>
  <c r="AR117" i="2"/>
  <c r="AQ117" i="2"/>
  <c r="AP117" i="2"/>
  <c r="AO117" i="2"/>
  <c r="AN117" i="2"/>
  <c r="AM117" i="2"/>
  <c r="AL117" i="2"/>
  <c r="AK117" i="2"/>
  <c r="AJ117" i="2"/>
  <c r="AI117" i="2"/>
  <c r="AH117" i="2"/>
  <c r="AG117" i="2"/>
  <c r="AF117" i="2"/>
  <c r="AE117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B117" i="2"/>
  <c r="C117" i="2" s="1"/>
  <c r="BE116" i="2"/>
  <c r="BD116" i="2"/>
  <c r="BC116" i="2"/>
  <c r="BB116" i="2"/>
  <c r="BA116" i="2"/>
  <c r="AZ116" i="2"/>
  <c r="AY116" i="2"/>
  <c r="AX116" i="2"/>
  <c r="AW116" i="2"/>
  <c r="AV116" i="2"/>
  <c r="AU116" i="2"/>
  <c r="AT116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C116" i="2" s="1"/>
  <c r="F116" i="2"/>
  <c r="E116" i="2"/>
  <c r="D116" i="2"/>
  <c r="B116" i="2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C115" i="2" s="1"/>
  <c r="E115" i="2"/>
  <c r="D115" i="2"/>
  <c r="B115" i="2"/>
  <c r="BE114" i="2"/>
  <c r="BD114" i="2"/>
  <c r="BC114" i="2"/>
  <c r="BB114" i="2"/>
  <c r="BA114" i="2"/>
  <c r="AZ114" i="2"/>
  <c r="AY114" i="2"/>
  <c r="AX114" i="2"/>
  <c r="AW114" i="2"/>
  <c r="AV114" i="2"/>
  <c r="AU114" i="2"/>
  <c r="AT114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BE113" i="2"/>
  <c r="BD113" i="2"/>
  <c r="BC113" i="2"/>
  <c r="BB113" i="2"/>
  <c r="BA113" i="2"/>
  <c r="AZ113" i="2"/>
  <c r="AY113" i="2"/>
  <c r="AX113" i="2"/>
  <c r="AW113" i="2"/>
  <c r="AV113" i="2"/>
  <c r="AU113" i="2"/>
  <c r="AT113" i="2"/>
  <c r="AS113" i="2"/>
  <c r="AR113" i="2"/>
  <c r="AQ113" i="2"/>
  <c r="AP113" i="2"/>
  <c r="AO113" i="2"/>
  <c r="AN113" i="2"/>
  <c r="AM113" i="2"/>
  <c r="AL113" i="2"/>
  <c r="AK113" i="2"/>
  <c r="AJ113" i="2"/>
  <c r="AI113" i="2"/>
  <c r="AH113" i="2"/>
  <c r="AG113" i="2"/>
  <c r="AF113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B113" i="2"/>
  <c r="C113" i="2" s="1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C112" i="2" s="1"/>
  <c r="F112" i="2"/>
  <c r="E112" i="2"/>
  <c r="D112" i="2"/>
  <c r="B112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C111" i="2" s="1"/>
  <c r="E111" i="2"/>
  <c r="D111" i="2"/>
  <c r="B111" i="2"/>
  <c r="BE110" i="2"/>
  <c r="BD110" i="2"/>
  <c r="BC110" i="2"/>
  <c r="BB110" i="2"/>
  <c r="BA110" i="2"/>
  <c r="AZ110" i="2"/>
  <c r="AY110" i="2"/>
  <c r="AX110" i="2"/>
  <c r="AW110" i="2"/>
  <c r="AV110" i="2"/>
  <c r="AU110" i="2"/>
  <c r="AT110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B110" i="2" s="1"/>
  <c r="F110" i="2"/>
  <c r="C110" i="2" s="1"/>
  <c r="E110" i="2"/>
  <c r="D110" i="2"/>
  <c r="BE109" i="2"/>
  <c r="BD109" i="2"/>
  <c r="BC109" i="2"/>
  <c r="BB109" i="2"/>
  <c r="BA109" i="2"/>
  <c r="AZ109" i="2"/>
  <c r="AY109" i="2"/>
  <c r="AX109" i="2"/>
  <c r="AW109" i="2"/>
  <c r="AV109" i="2"/>
  <c r="AU109" i="2"/>
  <c r="AT109" i="2"/>
  <c r="AS109" i="2"/>
  <c r="AR109" i="2"/>
  <c r="AQ109" i="2"/>
  <c r="AP109" i="2"/>
  <c r="AO109" i="2"/>
  <c r="AN109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B109" i="2"/>
  <c r="C109" i="2" s="1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C108" i="2" s="1"/>
  <c r="F108" i="2"/>
  <c r="E108" i="2"/>
  <c r="D108" i="2"/>
  <c r="B108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C107" i="2" s="1"/>
  <c r="E107" i="2"/>
  <c r="D107" i="2"/>
  <c r="B107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B106" i="2" s="1"/>
  <c r="F106" i="2"/>
  <c r="C106" i="2" s="1"/>
  <c r="E106" i="2"/>
  <c r="D106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AM105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B105" i="2"/>
  <c r="C105" i="2" s="1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C104" i="2" s="1"/>
  <c r="F104" i="2"/>
  <c r="E104" i="2"/>
  <c r="D104" i="2"/>
  <c r="B104" i="2"/>
  <c r="BE103" i="2"/>
  <c r="BD103" i="2"/>
  <c r="BC103" i="2"/>
  <c r="BB103" i="2"/>
  <c r="BA103" i="2"/>
  <c r="AZ103" i="2"/>
  <c r="AY103" i="2"/>
  <c r="AX103" i="2"/>
  <c r="AW103" i="2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C103" i="2" s="1"/>
  <c r="E103" i="2"/>
  <c r="D103" i="2"/>
  <c r="B103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B102" i="2" s="1"/>
  <c r="F102" i="2"/>
  <c r="C102" i="2" s="1"/>
  <c r="E102" i="2"/>
  <c r="D102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B101" i="2"/>
  <c r="C101" i="2" s="1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C100" i="2" s="1"/>
  <c r="F100" i="2"/>
  <c r="E100" i="2"/>
  <c r="D100" i="2"/>
  <c r="B100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C99" i="2" s="1"/>
  <c r="E99" i="2"/>
  <c r="D99" i="2"/>
  <c r="B99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B98" i="2" s="1"/>
  <c r="F98" i="2"/>
  <c r="C98" i="2" s="1"/>
  <c r="E98" i="2"/>
  <c r="D98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B97" i="2"/>
  <c r="C97" i="2" s="1"/>
  <c r="BE96" i="2"/>
  <c r="BD96" i="2"/>
  <c r="BC96" i="2"/>
  <c r="BB96" i="2"/>
  <c r="BA96" i="2"/>
  <c r="AZ96" i="2"/>
  <c r="AY96" i="2"/>
  <c r="AX96" i="2"/>
  <c r="AW96" i="2"/>
  <c r="AV96" i="2"/>
  <c r="AU96" i="2"/>
  <c r="AT96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C96" i="2" s="1"/>
  <c r="F96" i="2"/>
  <c r="E96" i="2"/>
  <c r="D96" i="2"/>
  <c r="B96" i="2"/>
  <c r="BE95" i="2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C95" i="2" s="1"/>
  <c r="E95" i="2"/>
  <c r="D95" i="2"/>
  <c r="B95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B94" i="2" s="1"/>
  <c r="F94" i="2"/>
  <c r="C94" i="2" s="1"/>
  <c r="E94" i="2"/>
  <c r="D94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C93" i="2" s="1"/>
  <c r="F93" i="2"/>
  <c r="E93" i="2"/>
  <c r="D93" i="2"/>
  <c r="B93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C92" i="2" s="1"/>
  <c r="F92" i="2"/>
  <c r="E92" i="2"/>
  <c r="D92" i="2"/>
  <c r="B92" i="2"/>
  <c r="BE91" i="2"/>
  <c r="BD91" i="2"/>
  <c r="BC91" i="2"/>
  <c r="BB91" i="2"/>
  <c r="BA91" i="2"/>
  <c r="AZ91" i="2"/>
  <c r="AY91" i="2"/>
  <c r="AX91" i="2"/>
  <c r="AW91" i="2"/>
  <c r="AV91" i="2"/>
  <c r="AU91" i="2"/>
  <c r="AT91" i="2"/>
  <c r="AS91" i="2"/>
  <c r="AR91" i="2"/>
  <c r="AQ91" i="2"/>
  <c r="AP91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C91" i="2" s="1"/>
  <c r="E91" i="2"/>
  <c r="D91" i="2"/>
  <c r="B91" i="2"/>
  <c r="BE90" i="2"/>
  <c r="BD90" i="2"/>
  <c r="BC90" i="2"/>
  <c r="BB90" i="2"/>
  <c r="BA90" i="2"/>
  <c r="AZ90" i="2"/>
  <c r="AY90" i="2"/>
  <c r="AX90" i="2"/>
  <c r="AW90" i="2"/>
  <c r="AV90" i="2"/>
  <c r="AU90" i="2"/>
  <c r="AT90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B90" i="2" s="1"/>
  <c r="F90" i="2"/>
  <c r="C90" i="2" s="1"/>
  <c r="E90" i="2"/>
  <c r="D90" i="2"/>
  <c r="BE89" i="2"/>
  <c r="BD89" i="2"/>
  <c r="BC89" i="2"/>
  <c r="BB89" i="2"/>
  <c r="BA89" i="2"/>
  <c r="AZ89" i="2"/>
  <c r="AY89" i="2"/>
  <c r="AX89" i="2"/>
  <c r="AW89" i="2"/>
  <c r="AV89" i="2"/>
  <c r="AU89" i="2"/>
  <c r="AT89" i="2"/>
  <c r="AS89" i="2"/>
  <c r="AR89" i="2"/>
  <c r="AQ89" i="2"/>
  <c r="AP89" i="2"/>
  <c r="AO89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C89" i="2" s="1"/>
  <c r="E89" i="2"/>
  <c r="D89" i="2"/>
  <c r="B89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C88" i="2" s="1"/>
  <c r="F88" i="2"/>
  <c r="E88" i="2"/>
  <c r="D88" i="2"/>
  <c r="B88" i="2"/>
  <c r="BE87" i="2"/>
  <c r="BD87" i="2"/>
  <c r="BC87" i="2"/>
  <c r="BB87" i="2"/>
  <c r="BA87" i="2"/>
  <c r="AZ87" i="2"/>
  <c r="AY87" i="2"/>
  <c r="AX87" i="2"/>
  <c r="AW87" i="2"/>
  <c r="AV87" i="2"/>
  <c r="AU87" i="2"/>
  <c r="AT87" i="2"/>
  <c r="AS87" i="2"/>
  <c r="AR87" i="2"/>
  <c r="AQ87" i="2"/>
  <c r="AP87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C87" i="2" s="1"/>
  <c r="E87" i="2"/>
  <c r="D87" i="2"/>
  <c r="B87" i="2"/>
  <c r="BE86" i="2"/>
  <c r="BD86" i="2"/>
  <c r="BC86" i="2"/>
  <c r="BB86" i="2"/>
  <c r="BA86" i="2"/>
  <c r="AZ86" i="2"/>
  <c r="AY86" i="2"/>
  <c r="AX86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B86" i="2" s="1"/>
  <c r="F86" i="2"/>
  <c r="C86" i="2" s="1"/>
  <c r="E86" i="2"/>
  <c r="D86" i="2"/>
  <c r="BE85" i="2"/>
  <c r="BD85" i="2"/>
  <c r="BC85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C85" i="2" s="1"/>
  <c r="E85" i="2"/>
  <c r="D85" i="2"/>
  <c r="B85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C84" i="2" s="1"/>
  <c r="F84" i="2"/>
  <c r="E84" i="2"/>
  <c r="D84" i="2"/>
  <c r="B84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C83" i="2" s="1"/>
  <c r="E83" i="2"/>
  <c r="D83" i="2"/>
  <c r="B83" i="2"/>
  <c r="BE82" i="2"/>
  <c r="BD82" i="2"/>
  <c r="BC82" i="2"/>
  <c r="BB82" i="2"/>
  <c r="BA82" i="2"/>
  <c r="AZ82" i="2"/>
  <c r="AY82" i="2"/>
  <c r="AX82" i="2"/>
  <c r="AW82" i="2"/>
  <c r="AV82" i="2"/>
  <c r="AU82" i="2"/>
  <c r="AT82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B82" i="2" s="1"/>
  <c r="F82" i="2"/>
  <c r="C82" i="2" s="1"/>
  <c r="E82" i="2"/>
  <c r="D82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C81" i="2" s="1"/>
  <c r="E81" i="2"/>
  <c r="D81" i="2"/>
  <c r="B81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C80" i="2" s="1"/>
  <c r="F80" i="2"/>
  <c r="E80" i="2"/>
  <c r="D80" i="2"/>
  <c r="B80" i="2"/>
  <c r="BE79" i="2"/>
  <c r="BD79" i="2"/>
  <c r="BC79" i="2"/>
  <c r="BB79" i="2"/>
  <c r="BA79" i="2"/>
  <c r="AZ79" i="2"/>
  <c r="AY79" i="2"/>
  <c r="AX79" i="2"/>
  <c r="AW79" i="2"/>
  <c r="AV79" i="2"/>
  <c r="AU79" i="2"/>
  <c r="AT79" i="2"/>
  <c r="AS79" i="2"/>
  <c r="AR79" i="2"/>
  <c r="AQ79" i="2"/>
  <c r="AP79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C79" i="2" s="1"/>
  <c r="E79" i="2"/>
  <c r="D79" i="2"/>
  <c r="B79" i="2"/>
  <c r="BE77" i="2"/>
  <c r="BD77" i="2"/>
  <c r="BC77" i="2"/>
  <c r="BB77" i="2"/>
  <c r="BA77" i="2"/>
  <c r="AZ77" i="2"/>
  <c r="AY77" i="2"/>
  <c r="AX77" i="2"/>
  <c r="AW77" i="2"/>
  <c r="AV77" i="2"/>
  <c r="AU77" i="2"/>
  <c r="AT77" i="2"/>
  <c r="AS77" i="2"/>
  <c r="AR77" i="2"/>
  <c r="AQ77" i="2"/>
  <c r="AP77" i="2"/>
  <c r="AO77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C77" i="2" s="1"/>
  <c r="E77" i="2"/>
  <c r="D77" i="2"/>
  <c r="B77" i="2"/>
  <c r="BE76" i="2"/>
  <c r="BD76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C76" i="2" s="1"/>
  <c r="F76" i="2"/>
  <c r="E76" i="2"/>
  <c r="D76" i="2"/>
  <c r="B76" i="2"/>
  <c r="BE75" i="2"/>
  <c r="BD75" i="2"/>
  <c r="BC75" i="2"/>
  <c r="BB75" i="2"/>
  <c r="BA75" i="2"/>
  <c r="AZ75" i="2"/>
  <c r="AY75" i="2"/>
  <c r="AX75" i="2"/>
  <c r="AW75" i="2"/>
  <c r="AV75" i="2"/>
  <c r="AU75" i="2"/>
  <c r="AT75" i="2"/>
  <c r="AS75" i="2"/>
  <c r="AR75" i="2"/>
  <c r="AQ75" i="2"/>
  <c r="AP75" i="2"/>
  <c r="AO75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C75" i="2" s="1"/>
  <c r="E75" i="2"/>
  <c r="D75" i="2"/>
  <c r="B75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B74" i="2" s="1"/>
  <c r="F74" i="2"/>
  <c r="C74" i="2" s="1"/>
  <c r="E74" i="2"/>
  <c r="D74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C73" i="2" s="1"/>
  <c r="F73" i="2"/>
  <c r="E73" i="2"/>
  <c r="D73" i="2"/>
  <c r="B73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C72" i="2" s="1"/>
  <c r="F72" i="2"/>
  <c r="E72" i="2"/>
  <c r="D72" i="2"/>
  <c r="B72" i="2"/>
  <c r="BE71" i="2"/>
  <c r="BD71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C71" i="2" s="1"/>
  <c r="E71" i="2"/>
  <c r="D71" i="2"/>
  <c r="B71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B70" i="2" s="1"/>
  <c r="F70" i="2"/>
  <c r="C70" i="2" s="1"/>
  <c r="E70" i="2"/>
  <c r="D70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C69" i="2" s="1"/>
  <c r="F69" i="2"/>
  <c r="E69" i="2"/>
  <c r="D69" i="2"/>
  <c r="B69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C67" i="2" s="1"/>
  <c r="E67" i="2"/>
  <c r="D67" i="2"/>
  <c r="B67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B66" i="2" s="1"/>
  <c r="F66" i="2"/>
  <c r="E66" i="2"/>
  <c r="D66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C65" i="2" s="1"/>
  <c r="F65" i="2"/>
  <c r="E65" i="2"/>
  <c r="D65" i="2"/>
  <c r="B65" i="2"/>
  <c r="BE63" i="2"/>
  <c r="BD63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C63" i="2" s="1"/>
  <c r="E63" i="2"/>
  <c r="D63" i="2"/>
  <c r="B63" i="2"/>
  <c r="BE61" i="2"/>
  <c r="BD61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C61" i="2" s="1"/>
  <c r="F61" i="2"/>
  <c r="E61" i="2"/>
  <c r="D61" i="2"/>
  <c r="B61" i="2"/>
  <c r="BE59" i="2"/>
  <c r="BD59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C59" i="2" s="1"/>
  <c r="E59" i="2"/>
  <c r="D59" i="2"/>
  <c r="B59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B58" i="2" s="1"/>
  <c r="F58" i="2"/>
  <c r="C58" i="2" s="1"/>
  <c r="E58" i="2"/>
  <c r="D58" i="2"/>
  <c r="BE57" i="2"/>
  <c r="BD57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C57" i="2" s="1"/>
  <c r="F57" i="2"/>
  <c r="E57" i="2"/>
  <c r="D57" i="2"/>
  <c r="B57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C56" i="2" s="1"/>
  <c r="F56" i="2"/>
  <c r="E56" i="2"/>
  <c r="D56" i="2"/>
  <c r="B56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C55" i="2" s="1"/>
  <c r="E55" i="2"/>
  <c r="D55" i="2"/>
  <c r="B55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B54" i="2" s="1"/>
  <c r="F54" i="2"/>
  <c r="C54" i="2" s="1"/>
  <c r="E54" i="2"/>
  <c r="D54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C53" i="2" s="1"/>
  <c r="F53" i="2"/>
  <c r="E53" i="2"/>
  <c r="D53" i="2"/>
  <c r="B53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C52" i="2" s="1"/>
  <c r="F52" i="2"/>
  <c r="E52" i="2"/>
  <c r="D52" i="2"/>
  <c r="B52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C51" i="2" s="1"/>
  <c r="E51" i="2"/>
  <c r="D51" i="2"/>
  <c r="B51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C49" i="2" s="1"/>
  <c r="F49" i="2"/>
  <c r="E49" i="2"/>
  <c r="D49" i="2"/>
  <c r="B49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C48" i="2" s="1"/>
  <c r="F48" i="2"/>
  <c r="E48" i="2"/>
  <c r="D48" i="2"/>
  <c r="B48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C47" i="2" s="1"/>
  <c r="E47" i="2"/>
  <c r="D47" i="2"/>
  <c r="B47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B46" i="2" s="1"/>
  <c r="F46" i="2"/>
  <c r="C46" i="2" s="1"/>
  <c r="E46" i="2"/>
  <c r="D46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C45" i="2" s="1"/>
  <c r="F45" i="2"/>
  <c r="E45" i="2"/>
  <c r="D45" i="2"/>
  <c r="B45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C44" i="2" s="1"/>
  <c r="F44" i="2"/>
  <c r="E44" i="2"/>
  <c r="D44" i="2"/>
  <c r="B44" i="2"/>
  <c r="A44" i="2"/>
  <c r="A45" i="2" s="1"/>
  <c r="A46" i="2" s="1"/>
  <c r="A47" i="2" s="1"/>
  <c r="A48" i="2" s="1"/>
  <c r="A49" i="2" s="1"/>
  <c r="A51" i="2" s="1"/>
  <c r="A52" i="2" s="1"/>
  <c r="A53" i="2" s="1"/>
  <c r="A54" i="2" s="1"/>
  <c r="A55" i="2" s="1"/>
  <c r="A56" i="2" s="1"/>
  <c r="A57" i="2" s="1"/>
  <c r="A58" i="2" s="1"/>
  <c r="A59" i="2" s="1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B43" i="2" s="1"/>
  <c r="F43" i="2"/>
  <c r="C43" i="2" s="1"/>
  <c r="E43" i="2"/>
  <c r="D43" i="2"/>
  <c r="A43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C40" i="2" s="1"/>
  <c r="F40" i="2"/>
  <c r="E40" i="2"/>
  <c r="D4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C20" i="2" s="1"/>
  <c r="F20" i="2"/>
  <c r="E20" i="2"/>
  <c r="D20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C18" i="2" s="1"/>
  <c r="F18" i="2"/>
  <c r="E18" i="2"/>
  <c r="D18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12" i="2"/>
  <c r="A61" i="2" l="1"/>
  <c r="A60" i="2"/>
  <c r="C66" i="2"/>
  <c r="C114" i="2"/>
  <c r="B114" i="2"/>
  <c r="B118" i="2"/>
  <c r="C118" i="2" s="1"/>
  <c r="B122" i="2"/>
  <c r="C122" i="2" s="1"/>
  <c r="B126" i="2"/>
  <c r="C126" i="2" s="1"/>
  <c r="BE144" i="2"/>
  <c r="BD144" i="2"/>
  <c r="BC144" i="2"/>
  <c r="BB144" i="2"/>
  <c r="BA144" i="2"/>
  <c r="AZ144" i="2"/>
  <c r="AY144" i="2"/>
  <c r="AX144" i="2"/>
  <c r="AW144" i="2"/>
  <c r="AV144" i="2"/>
  <c r="AU144" i="2"/>
  <c r="AT144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B144" i="2" s="1"/>
  <c r="C144" i="2" s="1"/>
  <c r="F144" i="2"/>
  <c r="E144" i="2"/>
  <c r="D144" i="2"/>
  <c r="BE143" i="2"/>
  <c r="BD143" i="2"/>
  <c r="BC143" i="2"/>
  <c r="BB143" i="2"/>
  <c r="BA143" i="2"/>
  <c r="AZ143" i="2"/>
  <c r="AY143" i="2"/>
  <c r="AX143" i="2"/>
  <c r="AW143" i="2"/>
  <c r="AV143" i="2"/>
  <c r="AU143" i="2"/>
  <c r="AT143" i="2"/>
  <c r="AS143" i="2"/>
  <c r="AR143" i="2"/>
  <c r="AQ143" i="2"/>
  <c r="AP143" i="2"/>
  <c r="AO143" i="2"/>
  <c r="AN143" i="2"/>
  <c r="AM143" i="2"/>
  <c r="AL143" i="2"/>
  <c r="AK143" i="2"/>
  <c r="AJ143" i="2"/>
  <c r="AI143" i="2"/>
  <c r="AH143" i="2"/>
  <c r="AG143" i="2"/>
  <c r="AF143" i="2"/>
  <c r="AE143" i="2"/>
  <c r="AD143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B143" i="2" s="1"/>
  <c r="C143" i="2" s="1"/>
  <c r="F143" i="2"/>
  <c r="E143" i="2"/>
  <c r="D143" i="2"/>
  <c r="BE142" i="2"/>
  <c r="BD142" i="2"/>
  <c r="BC142" i="2"/>
  <c r="BB142" i="2"/>
  <c r="BA142" i="2"/>
  <c r="AZ142" i="2"/>
  <c r="AY142" i="2"/>
  <c r="AX142" i="2"/>
  <c r="AW142" i="2"/>
  <c r="AV142" i="2"/>
  <c r="AU142" i="2"/>
  <c r="AT142" i="2"/>
  <c r="AS142" i="2"/>
  <c r="AR142" i="2"/>
  <c r="AQ142" i="2"/>
  <c r="AP142" i="2"/>
  <c r="AO142" i="2"/>
  <c r="AN142" i="2"/>
  <c r="AM142" i="2"/>
  <c r="AL142" i="2"/>
  <c r="AK142" i="2"/>
  <c r="AJ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B142" i="2" s="1"/>
  <c r="F142" i="2"/>
  <c r="E142" i="2"/>
  <c r="D142" i="2"/>
  <c r="BE141" i="2"/>
  <c r="BD141" i="2"/>
  <c r="BC141" i="2"/>
  <c r="BB141" i="2"/>
  <c r="BA141" i="2"/>
  <c r="AZ141" i="2"/>
  <c r="AY141" i="2"/>
  <c r="AX141" i="2"/>
  <c r="AW141" i="2"/>
  <c r="AV141" i="2"/>
  <c r="AU141" i="2"/>
  <c r="AT141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B141" i="2" s="1"/>
  <c r="F141" i="2"/>
  <c r="E141" i="2"/>
  <c r="D141" i="2"/>
  <c r="BE140" i="2"/>
  <c r="BD140" i="2"/>
  <c r="BC140" i="2"/>
  <c r="BB140" i="2"/>
  <c r="BA140" i="2"/>
  <c r="AZ140" i="2"/>
  <c r="AY140" i="2"/>
  <c r="AX140" i="2"/>
  <c r="AW140" i="2"/>
  <c r="AV140" i="2"/>
  <c r="AU140" i="2"/>
  <c r="AT140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B140" i="2" s="1"/>
  <c r="F140" i="2"/>
  <c r="E140" i="2"/>
  <c r="D140" i="2"/>
  <c r="BE139" i="2"/>
  <c r="BD139" i="2"/>
  <c r="BC139" i="2"/>
  <c r="BB139" i="2"/>
  <c r="BA139" i="2"/>
  <c r="AZ139" i="2"/>
  <c r="AY139" i="2"/>
  <c r="AX139" i="2"/>
  <c r="AW139" i="2"/>
  <c r="AV139" i="2"/>
  <c r="AU139" i="2"/>
  <c r="AT139" i="2"/>
  <c r="AS139" i="2"/>
  <c r="AR139" i="2"/>
  <c r="AQ139" i="2"/>
  <c r="AP139" i="2"/>
  <c r="AO139" i="2"/>
  <c r="AN139" i="2"/>
  <c r="AM139" i="2"/>
  <c r="AL139" i="2"/>
  <c r="AK139" i="2"/>
  <c r="AJ139" i="2"/>
  <c r="AI139" i="2"/>
  <c r="AH139" i="2"/>
  <c r="AG139" i="2"/>
  <c r="AF139" i="2"/>
  <c r="AE139" i="2"/>
  <c r="AD139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B139" i="2" s="1"/>
  <c r="C139" i="2" s="1"/>
  <c r="F139" i="2"/>
  <c r="E139" i="2"/>
  <c r="D139" i="2"/>
  <c r="BE138" i="2"/>
  <c r="BD138" i="2"/>
  <c r="BC138" i="2"/>
  <c r="BB138" i="2"/>
  <c r="BA138" i="2"/>
  <c r="AZ138" i="2"/>
  <c r="AY138" i="2"/>
  <c r="AX138" i="2"/>
  <c r="AW138" i="2"/>
  <c r="AV138" i="2"/>
  <c r="AU138" i="2"/>
  <c r="AT138" i="2"/>
  <c r="AS138" i="2"/>
  <c r="AR138" i="2"/>
  <c r="AQ138" i="2"/>
  <c r="AP138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B138" i="2"/>
  <c r="BE137" i="2"/>
  <c r="BD137" i="2"/>
  <c r="BC137" i="2"/>
  <c r="BB137" i="2"/>
  <c r="BA137" i="2"/>
  <c r="AZ137" i="2"/>
  <c r="AY137" i="2"/>
  <c r="AX137" i="2"/>
  <c r="AW137" i="2"/>
  <c r="AV137" i="2"/>
  <c r="AU137" i="2"/>
  <c r="AT137" i="2"/>
  <c r="AS137" i="2"/>
  <c r="AR137" i="2"/>
  <c r="AQ137" i="2"/>
  <c r="AP137" i="2"/>
  <c r="AO137" i="2"/>
  <c r="AN137" i="2"/>
  <c r="AM137" i="2"/>
  <c r="AL137" i="2"/>
  <c r="AK137" i="2"/>
  <c r="AJ137" i="2"/>
  <c r="AI137" i="2"/>
  <c r="AH137" i="2"/>
  <c r="AG137" i="2"/>
  <c r="AF137" i="2"/>
  <c r="AE137" i="2"/>
  <c r="AD137" i="2"/>
  <c r="AC137" i="2"/>
  <c r="AB137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B137" i="2" s="1"/>
  <c r="C137" i="2" s="1"/>
  <c r="F137" i="2"/>
  <c r="E137" i="2"/>
  <c r="D137" i="2"/>
  <c r="BE136" i="2"/>
  <c r="BD136" i="2"/>
  <c r="BC136" i="2"/>
  <c r="BB136" i="2"/>
  <c r="BA136" i="2"/>
  <c r="AZ136" i="2"/>
  <c r="AY136" i="2"/>
  <c r="AX136" i="2"/>
  <c r="AW136" i="2"/>
  <c r="AV136" i="2"/>
  <c r="AU136" i="2"/>
  <c r="AT136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B136" i="2"/>
  <c r="A63" i="2" l="1"/>
  <c r="A62" i="2"/>
  <c r="C141" i="2"/>
  <c r="C142" i="2"/>
  <c r="C136" i="2"/>
  <c r="C138" i="2"/>
  <c r="C140" i="2"/>
  <c r="B12" i="11"/>
  <c r="B13" i="11" s="1"/>
  <c r="B11" i="11"/>
  <c r="B11" i="13"/>
  <c r="BP12" i="22"/>
  <c r="BQ12" i="22" s="1"/>
  <c r="BP11" i="22"/>
  <c r="BQ11" i="22" s="1"/>
  <c r="BQ10" i="22"/>
  <c r="BO9" i="22"/>
  <c r="BO8" i="22"/>
  <c r="BO3" i="22"/>
  <c r="BH54" i="18"/>
  <c r="BH53" i="18"/>
  <c r="BH52" i="18"/>
  <c r="BH51" i="18"/>
  <c r="BH50" i="18"/>
  <c r="BH49" i="18"/>
  <c r="BH48" i="18"/>
  <c r="BH47" i="18"/>
  <c r="BH46" i="18"/>
  <c r="BH45" i="18"/>
  <c r="BH44" i="18"/>
  <c r="BH43" i="18"/>
  <c r="BH42" i="18"/>
  <c r="BH41" i="18"/>
  <c r="BH40" i="18"/>
  <c r="BH39" i="18"/>
  <c r="BH38" i="18"/>
  <c r="BH37" i="18"/>
  <c r="BH36" i="18"/>
  <c r="BH35" i="18"/>
  <c r="BH34" i="18"/>
  <c r="BH33" i="18"/>
  <c r="BH32" i="18"/>
  <c r="BH31" i="18"/>
  <c r="BH30" i="18"/>
  <c r="BH29" i="18"/>
  <c r="BH28" i="18"/>
  <c r="BH27" i="18"/>
  <c r="BH26" i="18"/>
  <c r="BH25" i="18"/>
  <c r="BH24" i="18"/>
  <c r="BH23" i="18"/>
  <c r="BH22" i="18"/>
  <c r="BH21" i="18"/>
  <c r="BH20" i="18"/>
  <c r="BH19" i="18"/>
  <c r="BH18" i="18"/>
  <c r="BH17" i="18"/>
  <c r="BH16" i="18"/>
  <c r="BH15" i="18"/>
  <c r="BH14" i="18"/>
  <c r="BH13" i="18"/>
  <c r="BH12" i="18"/>
  <c r="BH11" i="18"/>
  <c r="BH10" i="18"/>
  <c r="BH54" i="10"/>
  <c r="BH53" i="10"/>
  <c r="BH52" i="10"/>
  <c r="BH51" i="10"/>
  <c r="BH50" i="10"/>
  <c r="BH49" i="10"/>
  <c r="BH48" i="10"/>
  <c r="BH47" i="10"/>
  <c r="BH46" i="10"/>
  <c r="BH45" i="10"/>
  <c r="BH44" i="10"/>
  <c r="BH43" i="10"/>
  <c r="BH42" i="10"/>
  <c r="BH41" i="10"/>
  <c r="BH40" i="10"/>
  <c r="BH39" i="10"/>
  <c r="BH38" i="10"/>
  <c r="BH37" i="10"/>
  <c r="BH36" i="10"/>
  <c r="BH35" i="10"/>
  <c r="BH34" i="10"/>
  <c r="BH33" i="10"/>
  <c r="BH32" i="10"/>
  <c r="BH31" i="10"/>
  <c r="BH30" i="10"/>
  <c r="BH29" i="10"/>
  <c r="BH28" i="10"/>
  <c r="BH27" i="10"/>
  <c r="BH26" i="10"/>
  <c r="BH25" i="10"/>
  <c r="BH24" i="10"/>
  <c r="BH23" i="10"/>
  <c r="BH22" i="10"/>
  <c r="BH21" i="10"/>
  <c r="BH20" i="10"/>
  <c r="BH19" i="10"/>
  <c r="BH18" i="10"/>
  <c r="BH17" i="10"/>
  <c r="BH16" i="10"/>
  <c r="BH15" i="10"/>
  <c r="BH14" i="10"/>
  <c r="BH13" i="10"/>
  <c r="BH12" i="10"/>
  <c r="BH11" i="10"/>
  <c r="BH10" i="10"/>
  <c r="BJ54" i="18"/>
  <c r="BJ53" i="18"/>
  <c r="BJ52" i="18"/>
  <c r="BJ51" i="18"/>
  <c r="BJ50" i="18"/>
  <c r="BJ49" i="18"/>
  <c r="BJ48" i="18"/>
  <c r="BJ47" i="18"/>
  <c r="BJ46" i="18"/>
  <c r="BJ45" i="18"/>
  <c r="BJ44" i="18"/>
  <c r="BJ43" i="18"/>
  <c r="BJ42" i="18"/>
  <c r="BJ41" i="18"/>
  <c r="BJ40" i="18"/>
  <c r="BJ39" i="18"/>
  <c r="BJ38" i="18"/>
  <c r="BJ37" i="18"/>
  <c r="BJ36" i="18"/>
  <c r="BJ35" i="18"/>
  <c r="BJ34" i="18"/>
  <c r="BJ33" i="18"/>
  <c r="BJ32" i="18"/>
  <c r="BJ31" i="18"/>
  <c r="BJ30" i="18"/>
  <c r="BJ29" i="18"/>
  <c r="BJ28" i="18"/>
  <c r="BJ27" i="18"/>
  <c r="BJ26" i="18"/>
  <c r="BJ25" i="18"/>
  <c r="BJ24" i="18"/>
  <c r="BJ23" i="18"/>
  <c r="BJ22" i="18"/>
  <c r="BJ21" i="18"/>
  <c r="BJ20" i="18"/>
  <c r="BJ19" i="18"/>
  <c r="BJ18" i="18"/>
  <c r="BJ17" i="18"/>
  <c r="BJ16" i="18"/>
  <c r="BJ15" i="18"/>
  <c r="BJ14" i="18"/>
  <c r="BJ13" i="18"/>
  <c r="BJ12" i="18"/>
  <c r="BJ11" i="18"/>
  <c r="BJ10" i="18"/>
  <c r="BJ54" i="10"/>
  <c r="BJ53" i="10"/>
  <c r="BJ52" i="10"/>
  <c r="BJ51" i="10"/>
  <c r="BJ50" i="10"/>
  <c r="BJ49" i="10"/>
  <c r="BJ48" i="10"/>
  <c r="BJ47" i="10"/>
  <c r="BJ46" i="10"/>
  <c r="BJ45" i="10"/>
  <c r="BJ44" i="10"/>
  <c r="BJ43" i="10"/>
  <c r="BJ42" i="10"/>
  <c r="BJ41" i="10"/>
  <c r="BJ40" i="10"/>
  <c r="BJ39" i="10"/>
  <c r="BJ38" i="10"/>
  <c r="BJ37" i="10"/>
  <c r="BJ36" i="10"/>
  <c r="BJ35" i="10"/>
  <c r="BJ34" i="10"/>
  <c r="BJ33" i="10"/>
  <c r="BJ32" i="10"/>
  <c r="BJ31" i="10"/>
  <c r="BJ30" i="10"/>
  <c r="BJ29" i="10"/>
  <c r="BJ28" i="10"/>
  <c r="BJ27" i="10"/>
  <c r="BJ26" i="10"/>
  <c r="BJ25" i="10"/>
  <c r="BJ24" i="10"/>
  <c r="BJ23" i="10"/>
  <c r="BJ22" i="10"/>
  <c r="BJ21" i="10"/>
  <c r="BJ20" i="10"/>
  <c r="BJ19" i="10"/>
  <c r="BJ18" i="10"/>
  <c r="BJ17" i="10"/>
  <c r="BJ16" i="10"/>
  <c r="BJ15" i="10"/>
  <c r="BJ14" i="10"/>
  <c r="BJ13" i="10"/>
  <c r="BJ12" i="10"/>
  <c r="BJ11" i="10"/>
  <c r="BJ10" i="10"/>
  <c r="R14" i="11"/>
  <c r="BG54" i="18"/>
  <c r="BG53" i="18"/>
  <c r="BG52" i="18"/>
  <c r="BG51" i="18"/>
  <c r="BG50" i="18"/>
  <c r="BG49" i="18"/>
  <c r="BG48" i="18"/>
  <c r="BG47" i="18"/>
  <c r="BG46" i="18"/>
  <c r="BG45" i="18"/>
  <c r="BG44" i="18"/>
  <c r="BG43" i="18"/>
  <c r="BG42" i="18"/>
  <c r="BG41" i="18"/>
  <c r="BG40" i="18"/>
  <c r="BG39" i="18"/>
  <c r="BG38" i="18"/>
  <c r="BG37" i="18"/>
  <c r="BG36" i="18"/>
  <c r="BG35" i="18"/>
  <c r="BG34" i="18"/>
  <c r="BG33" i="18"/>
  <c r="BG32" i="18"/>
  <c r="BG31" i="18"/>
  <c r="BG30" i="18"/>
  <c r="BG29" i="18"/>
  <c r="BG28" i="18"/>
  <c r="BG27" i="18"/>
  <c r="BG26" i="18"/>
  <c r="BG25" i="18"/>
  <c r="BG24" i="18"/>
  <c r="BG23" i="18"/>
  <c r="BG22" i="18"/>
  <c r="BG21" i="18"/>
  <c r="BG20" i="18"/>
  <c r="BG19" i="18"/>
  <c r="BG18" i="18"/>
  <c r="BG17" i="18"/>
  <c r="BG16" i="18"/>
  <c r="BG15" i="18"/>
  <c r="BG14" i="18"/>
  <c r="BG13" i="18"/>
  <c r="BG12" i="18"/>
  <c r="BG11" i="18"/>
  <c r="BG54" i="10"/>
  <c r="BG53" i="10"/>
  <c r="BG52" i="10"/>
  <c r="BG51" i="10"/>
  <c r="BG50" i="10"/>
  <c r="BG49" i="10"/>
  <c r="BG48" i="10"/>
  <c r="BG47" i="10"/>
  <c r="BG46" i="10"/>
  <c r="BG45" i="10"/>
  <c r="BG44" i="10"/>
  <c r="BG43" i="10"/>
  <c r="BG42" i="10"/>
  <c r="BG41" i="10"/>
  <c r="BG40" i="10"/>
  <c r="BG39" i="10"/>
  <c r="BG38" i="10"/>
  <c r="BG37" i="10"/>
  <c r="BG36" i="10"/>
  <c r="BG35" i="10"/>
  <c r="BG34" i="10"/>
  <c r="BG33" i="10"/>
  <c r="BG32" i="10"/>
  <c r="BG31" i="10"/>
  <c r="BG30" i="10"/>
  <c r="BG29" i="10"/>
  <c r="BG28" i="10"/>
  <c r="BG27" i="10"/>
  <c r="BG26" i="10"/>
  <c r="BG25" i="10"/>
  <c r="BG24" i="10"/>
  <c r="BG23" i="10"/>
  <c r="BG22" i="10"/>
  <c r="BG21" i="10"/>
  <c r="BG20" i="10"/>
  <c r="BG19" i="10"/>
  <c r="BG18" i="10"/>
  <c r="BG17" i="10"/>
  <c r="BG16" i="10"/>
  <c r="BG15" i="10"/>
  <c r="BG14" i="10"/>
  <c r="BG13" i="10"/>
  <c r="BG12" i="10"/>
  <c r="BG11" i="10"/>
  <c r="BK54" i="18"/>
  <c r="BI54" i="18"/>
  <c r="BF54" i="18"/>
  <c r="BK53" i="18"/>
  <c r="BI53" i="18"/>
  <c r="BF53" i="18"/>
  <c r="BK52" i="18"/>
  <c r="BI52" i="18"/>
  <c r="BF52" i="18"/>
  <c r="BK51" i="18"/>
  <c r="BI51" i="18"/>
  <c r="BF51" i="18"/>
  <c r="BK50" i="18"/>
  <c r="BI50" i="18"/>
  <c r="BF50" i="18"/>
  <c r="BK49" i="18"/>
  <c r="BI49" i="18"/>
  <c r="BF49" i="18"/>
  <c r="BK48" i="18"/>
  <c r="BI48" i="18"/>
  <c r="BF48" i="18"/>
  <c r="BK47" i="18"/>
  <c r="BI47" i="18"/>
  <c r="BF47" i="18"/>
  <c r="BK46" i="18"/>
  <c r="BI46" i="18"/>
  <c r="BF46" i="18"/>
  <c r="BK45" i="18"/>
  <c r="BI45" i="18"/>
  <c r="BF45" i="18"/>
  <c r="BK44" i="18"/>
  <c r="BI44" i="18"/>
  <c r="BF44" i="18"/>
  <c r="BK43" i="18"/>
  <c r="BI43" i="18"/>
  <c r="BF43" i="18"/>
  <c r="BK42" i="18"/>
  <c r="BI42" i="18"/>
  <c r="BF42" i="18"/>
  <c r="BK41" i="18"/>
  <c r="BI41" i="18"/>
  <c r="BF41" i="18"/>
  <c r="BK40" i="18"/>
  <c r="BI40" i="18"/>
  <c r="BF40" i="18"/>
  <c r="BK39" i="18"/>
  <c r="BI39" i="18"/>
  <c r="BF39" i="18"/>
  <c r="BK38" i="18"/>
  <c r="BI38" i="18"/>
  <c r="BF38" i="18"/>
  <c r="BK37" i="18"/>
  <c r="BI37" i="18"/>
  <c r="BF37" i="18"/>
  <c r="BK36" i="18"/>
  <c r="BI36" i="18"/>
  <c r="BF36" i="18"/>
  <c r="BK35" i="18"/>
  <c r="BI35" i="18"/>
  <c r="BF35" i="18"/>
  <c r="BK34" i="18"/>
  <c r="BI34" i="18"/>
  <c r="BF34" i="18"/>
  <c r="BK33" i="18"/>
  <c r="BI33" i="18"/>
  <c r="BF33" i="18"/>
  <c r="BK32" i="18"/>
  <c r="BI32" i="18"/>
  <c r="BF32" i="18"/>
  <c r="BK31" i="18"/>
  <c r="BI31" i="18"/>
  <c r="BF31" i="18"/>
  <c r="BK30" i="18"/>
  <c r="BI30" i="18"/>
  <c r="BF30" i="18"/>
  <c r="BK29" i="18"/>
  <c r="BI29" i="18"/>
  <c r="BF29" i="18"/>
  <c r="BK28" i="18"/>
  <c r="BI28" i="18"/>
  <c r="BF28" i="18"/>
  <c r="BK27" i="18"/>
  <c r="BI27" i="18"/>
  <c r="BF27" i="18"/>
  <c r="BK26" i="18"/>
  <c r="BI26" i="18"/>
  <c r="BF26" i="18"/>
  <c r="BK25" i="18"/>
  <c r="BI25" i="18"/>
  <c r="BF25" i="18"/>
  <c r="BK24" i="18"/>
  <c r="BI24" i="18"/>
  <c r="BF24" i="18"/>
  <c r="BK23" i="18"/>
  <c r="BI23" i="18"/>
  <c r="BF23" i="18"/>
  <c r="BK22" i="18"/>
  <c r="BI22" i="18"/>
  <c r="BF22" i="18"/>
  <c r="BK21" i="18"/>
  <c r="BI21" i="18"/>
  <c r="BF21" i="18"/>
  <c r="BK20" i="18"/>
  <c r="BI20" i="18"/>
  <c r="BF20" i="18"/>
  <c r="BK19" i="18"/>
  <c r="BI19" i="18"/>
  <c r="BF19" i="18"/>
  <c r="BK18" i="18"/>
  <c r="BI18" i="18"/>
  <c r="BF18" i="18"/>
  <c r="BK17" i="18"/>
  <c r="BI17" i="18"/>
  <c r="BF17" i="18"/>
  <c r="BK16" i="18"/>
  <c r="BI16" i="18"/>
  <c r="BF16" i="18"/>
  <c r="BK15" i="18"/>
  <c r="BI15" i="18"/>
  <c r="BF15" i="18"/>
  <c r="BK14" i="18"/>
  <c r="BI14" i="18"/>
  <c r="BF14" i="18"/>
  <c r="BK13" i="18"/>
  <c r="BI13" i="18"/>
  <c r="BF13" i="18"/>
  <c r="BK12" i="18"/>
  <c r="BI12" i="18"/>
  <c r="BF12" i="18"/>
  <c r="BK11" i="18"/>
  <c r="BI11" i="18"/>
  <c r="BF11" i="18"/>
  <c r="BK10" i="18"/>
  <c r="BI10" i="18"/>
  <c r="BK54" i="10"/>
  <c r="BI54" i="10"/>
  <c r="BF54" i="10"/>
  <c r="BK53" i="10"/>
  <c r="BI53" i="10"/>
  <c r="BF53" i="10"/>
  <c r="BK52" i="10"/>
  <c r="BI52" i="10"/>
  <c r="BF52" i="10"/>
  <c r="BK51" i="10"/>
  <c r="BI51" i="10"/>
  <c r="BF51" i="10"/>
  <c r="BK50" i="10"/>
  <c r="BI50" i="10"/>
  <c r="BF50" i="10"/>
  <c r="BK49" i="10"/>
  <c r="BI49" i="10"/>
  <c r="BF49" i="10"/>
  <c r="BK48" i="10"/>
  <c r="BI48" i="10"/>
  <c r="BF48" i="10"/>
  <c r="BK47" i="10"/>
  <c r="BI47" i="10"/>
  <c r="BF47" i="10"/>
  <c r="BK46" i="10"/>
  <c r="BI46" i="10"/>
  <c r="BF46" i="10"/>
  <c r="BK45" i="10"/>
  <c r="BI45" i="10"/>
  <c r="BF45" i="10"/>
  <c r="BK44" i="10"/>
  <c r="BI44" i="10"/>
  <c r="BF44" i="10"/>
  <c r="BK43" i="10"/>
  <c r="BI43" i="10"/>
  <c r="BF43" i="10"/>
  <c r="BK42" i="10"/>
  <c r="BI42" i="10"/>
  <c r="BF42" i="10"/>
  <c r="BK41" i="10"/>
  <c r="BI41" i="10"/>
  <c r="BF41" i="10"/>
  <c r="BK40" i="10"/>
  <c r="BI40" i="10"/>
  <c r="BF40" i="10"/>
  <c r="BK39" i="10"/>
  <c r="BI39" i="10"/>
  <c r="BF39" i="10"/>
  <c r="BK38" i="10"/>
  <c r="BI38" i="10"/>
  <c r="BF38" i="10"/>
  <c r="BK37" i="10"/>
  <c r="BI37" i="10"/>
  <c r="BF37" i="10"/>
  <c r="BK36" i="10"/>
  <c r="BI36" i="10"/>
  <c r="BF36" i="10"/>
  <c r="BK35" i="10"/>
  <c r="BI35" i="10"/>
  <c r="BF35" i="10"/>
  <c r="BK34" i="10"/>
  <c r="BI34" i="10"/>
  <c r="BF34" i="10"/>
  <c r="BK33" i="10"/>
  <c r="BI33" i="10"/>
  <c r="BF33" i="10"/>
  <c r="BK32" i="10"/>
  <c r="BI32" i="10"/>
  <c r="BF32" i="10"/>
  <c r="BK31" i="10"/>
  <c r="BI31" i="10"/>
  <c r="BF31" i="10"/>
  <c r="BK30" i="10"/>
  <c r="BI30" i="10"/>
  <c r="BF30" i="10"/>
  <c r="BK29" i="10"/>
  <c r="BI29" i="10"/>
  <c r="BF29" i="10"/>
  <c r="BK28" i="10"/>
  <c r="BI28" i="10"/>
  <c r="BF28" i="10"/>
  <c r="BK27" i="10"/>
  <c r="BI27" i="10"/>
  <c r="BF27" i="10"/>
  <c r="BK26" i="10"/>
  <c r="BI26" i="10"/>
  <c r="BF26" i="10"/>
  <c r="BK25" i="10"/>
  <c r="BI25" i="10"/>
  <c r="BF25" i="10"/>
  <c r="BK24" i="10"/>
  <c r="BI24" i="10"/>
  <c r="BF24" i="10"/>
  <c r="BK23" i="10"/>
  <c r="BI23" i="10"/>
  <c r="BF23" i="10"/>
  <c r="BK22" i="10"/>
  <c r="BI22" i="10"/>
  <c r="BF22" i="10"/>
  <c r="BK21" i="10"/>
  <c r="BI21" i="10"/>
  <c r="BF21" i="10"/>
  <c r="BK20" i="10"/>
  <c r="BI20" i="10"/>
  <c r="BF20" i="10"/>
  <c r="BK19" i="10"/>
  <c r="BI19" i="10"/>
  <c r="BF19" i="10"/>
  <c r="BK18" i="10"/>
  <c r="BI18" i="10"/>
  <c r="BF18" i="10"/>
  <c r="BK17" i="10"/>
  <c r="BI17" i="10"/>
  <c r="BF17" i="10"/>
  <c r="BK16" i="10"/>
  <c r="BI16" i="10"/>
  <c r="BF16" i="10"/>
  <c r="BK15" i="10"/>
  <c r="BI15" i="10"/>
  <c r="BF15" i="10"/>
  <c r="BK14" i="10"/>
  <c r="BI14" i="10"/>
  <c r="BF14" i="10"/>
  <c r="BK13" i="10"/>
  <c r="BI13" i="10"/>
  <c r="BF13" i="10"/>
  <c r="BK12" i="10"/>
  <c r="BI12" i="10"/>
  <c r="BF12" i="10"/>
  <c r="BK11" i="10"/>
  <c r="BI11" i="10"/>
  <c r="BF11" i="10"/>
  <c r="BK10" i="10"/>
  <c r="BI10" i="10"/>
  <c r="A65" i="2" l="1"/>
  <c r="A66" i="2" s="1"/>
  <c r="A67" i="2" s="1"/>
  <c r="A64" i="2"/>
  <c r="BP13" i="22"/>
  <c r="BB9" i="22"/>
  <c r="BK2" i="22"/>
  <c r="AF9" i="19"/>
  <c r="AO2" i="19"/>
  <c r="A69" i="2" l="1"/>
  <c r="A70" i="2" s="1"/>
  <c r="A71" i="2" s="1"/>
  <c r="A72" i="2" s="1"/>
  <c r="A73" i="2" s="1"/>
  <c r="A74" i="2" s="1"/>
  <c r="A75" i="2" s="1"/>
  <c r="A76" i="2" s="1"/>
  <c r="A77" i="2" s="1"/>
  <c r="A68" i="2"/>
  <c r="BP14" i="22"/>
  <c r="BQ13" i="22"/>
  <c r="AH9" i="15"/>
  <c r="AQ2" i="15"/>
  <c r="B11" i="5"/>
  <c r="B12" i="5" s="1"/>
  <c r="B13" i="5" s="1"/>
  <c r="B14" i="5" s="1"/>
  <c r="B15" i="5" s="1"/>
  <c r="B16" i="5" s="1"/>
  <c r="B17" i="5" s="1"/>
  <c r="B18" i="5" s="1"/>
  <c r="B19" i="5" s="1"/>
  <c r="B11" i="8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11" i="6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11" i="9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11" i="12"/>
  <c r="B12" i="12" s="1"/>
  <c r="B13" i="12" s="1"/>
  <c r="B14" i="12" s="1"/>
  <c r="B15" i="12" s="1"/>
  <c r="B16" i="12" s="1"/>
  <c r="B17" i="12" s="1"/>
  <c r="B18" i="12" s="1"/>
  <c r="B11" i="14"/>
  <c r="B12" i="14" s="1"/>
  <c r="B13" i="14" s="1"/>
  <c r="B14" i="14" s="1"/>
  <c r="B15" i="14" s="1"/>
  <c r="B16" i="14" s="1"/>
  <c r="B17" i="14" s="1"/>
  <c r="B18" i="14" s="1"/>
  <c r="B19" i="14" s="1"/>
  <c r="B20" i="14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11" i="16"/>
  <c r="B12" i="16" s="1"/>
  <c r="B13" i="16" s="1"/>
  <c r="B14" i="16" s="1"/>
  <c r="B15" i="19"/>
  <c r="B16" i="19" s="1"/>
  <c r="B17" i="19" s="1"/>
  <c r="B18" i="19" s="1"/>
  <c r="B19" i="19" s="1"/>
  <c r="B20" i="19" s="1"/>
  <c r="B21" i="19" s="1"/>
  <c r="B22" i="19" s="1"/>
  <c r="B23" i="19" s="1"/>
  <c r="B11" i="19"/>
  <c r="B12" i="19" s="1"/>
  <c r="B13" i="19" s="1"/>
  <c r="B14" i="19" s="1"/>
  <c r="AF9" i="14"/>
  <c r="AO2" i="14"/>
  <c r="A79" i="2" l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78" i="2"/>
  <c r="BP15" i="22"/>
  <c r="BQ14" i="22"/>
  <c r="P14" i="11"/>
  <c r="Q14" i="11" s="1"/>
  <c r="O14" i="11" s="1"/>
  <c r="O9" i="11"/>
  <c r="X2" i="11"/>
  <c r="S9" i="23"/>
  <c r="AB2" i="23"/>
  <c r="H9" i="13"/>
  <c r="Q2" i="13"/>
  <c r="AA9" i="16"/>
  <c r="AJ2" i="16"/>
  <c r="K9" i="12"/>
  <c r="T2" i="12"/>
  <c r="I9" i="10"/>
  <c r="R2" i="10"/>
  <c r="I9" i="18"/>
  <c r="R2" i="18"/>
  <c r="BE128" i="2"/>
  <c r="BD128" i="2"/>
  <c r="BC128" i="2"/>
  <c r="BB128" i="2"/>
  <c r="BA128" i="2"/>
  <c r="AZ128" i="2"/>
  <c r="AY128" i="2"/>
  <c r="AX128" i="2"/>
  <c r="AW128" i="2"/>
  <c r="AV128" i="2"/>
  <c r="AU128" i="2"/>
  <c r="AT128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A125" i="2" l="1"/>
  <c r="A126" i="2" s="1"/>
  <c r="A127" i="2" s="1"/>
  <c r="B128" i="2"/>
  <c r="C128" i="2" s="1"/>
  <c r="BQ15" i="22"/>
  <c r="BP16" i="22"/>
  <c r="I9" i="7"/>
  <c r="R2" i="7"/>
  <c r="S9" i="5"/>
  <c r="AB2" i="5"/>
  <c r="O9" i="8"/>
  <c r="X2" i="8"/>
  <c r="W9" i="6"/>
  <c r="AF2" i="6"/>
  <c r="I9" i="9"/>
  <c r="R2" i="9"/>
  <c r="BE54" i="18"/>
  <c r="BC54" i="18" s="1"/>
  <c r="BD54" i="18"/>
  <c r="BD53" i="18"/>
  <c r="BE53" i="18" s="1"/>
  <c r="BD52" i="18"/>
  <c r="BE52" i="18" s="1"/>
  <c r="BC52" i="18" s="1"/>
  <c r="BD51" i="18"/>
  <c r="BE51" i="18" s="1"/>
  <c r="BC51" i="18" s="1"/>
  <c r="BD50" i="18"/>
  <c r="BE50" i="18" s="1"/>
  <c r="BD49" i="18"/>
  <c r="BE49" i="18" s="1"/>
  <c r="BC49" i="18" s="1"/>
  <c r="BE48" i="18"/>
  <c r="BC48" i="18" s="1"/>
  <c r="BD48" i="18"/>
  <c r="BD47" i="18"/>
  <c r="BE46" i="18"/>
  <c r="BD46" i="18"/>
  <c r="BD45" i="18"/>
  <c r="BE45" i="18" s="1"/>
  <c r="BE44" i="18"/>
  <c r="BD44" i="18"/>
  <c r="BD43" i="18"/>
  <c r="BD42" i="18"/>
  <c r="BE42" i="18" s="1"/>
  <c r="BD41" i="18"/>
  <c r="BE41" i="18" s="1"/>
  <c r="BE40" i="18"/>
  <c r="BD40" i="18"/>
  <c r="BD39" i="18"/>
  <c r="BE38" i="18"/>
  <c r="BD38" i="18"/>
  <c r="BD37" i="18"/>
  <c r="BE37" i="18" s="1"/>
  <c r="BE36" i="18"/>
  <c r="BD36" i="18"/>
  <c r="BD35" i="18"/>
  <c r="BD34" i="18"/>
  <c r="BE34" i="18" s="1"/>
  <c r="BD33" i="18"/>
  <c r="BE33" i="18" s="1"/>
  <c r="BD32" i="18"/>
  <c r="BE32" i="18" s="1"/>
  <c r="BD31" i="18"/>
  <c r="BE31" i="18" s="1"/>
  <c r="BD30" i="18"/>
  <c r="BE30" i="18" s="1"/>
  <c r="BC30" i="18" s="1"/>
  <c r="BD29" i="18"/>
  <c r="BE29" i="18" s="1"/>
  <c r="BD28" i="18"/>
  <c r="BE28" i="18" s="1"/>
  <c r="BD27" i="18"/>
  <c r="BE27" i="18" s="1"/>
  <c r="BD26" i="18"/>
  <c r="BE26" i="18" s="1"/>
  <c r="BC26" i="18" s="1"/>
  <c r="BD25" i="18"/>
  <c r="BE25" i="18" s="1"/>
  <c r="BD24" i="18"/>
  <c r="BE24" i="18" s="1"/>
  <c r="BC24" i="18" s="1"/>
  <c r="BD23" i="18"/>
  <c r="BE23" i="18" s="1"/>
  <c r="BD22" i="18"/>
  <c r="BE22" i="18" s="1"/>
  <c r="BC22" i="18" s="1"/>
  <c r="BD21" i="18"/>
  <c r="BE21" i="18" s="1"/>
  <c r="BD20" i="18"/>
  <c r="BE20" i="18" s="1"/>
  <c r="BC20" i="18" s="1"/>
  <c r="BD19" i="18"/>
  <c r="BE19" i="18" s="1"/>
  <c r="BD18" i="18"/>
  <c r="BE17" i="18"/>
  <c r="BD17" i="18"/>
  <c r="BD16" i="18"/>
  <c r="BE16" i="18" s="1"/>
  <c r="BD15" i="18"/>
  <c r="BE15" i="18" s="1"/>
  <c r="BD14" i="18"/>
  <c r="BE14" i="18" s="1"/>
  <c r="BC14" i="18" s="1"/>
  <c r="BD13" i="18"/>
  <c r="BE13" i="18" s="1"/>
  <c r="BD12" i="18"/>
  <c r="BE12" i="18" s="1"/>
  <c r="BC12" i="18" s="1"/>
  <c r="BD11" i="18"/>
  <c r="BE11" i="18" s="1"/>
  <c r="BC9" i="18"/>
  <c r="BL2" i="18"/>
  <c r="BD54" i="10"/>
  <c r="BD53" i="10"/>
  <c r="BD52" i="10"/>
  <c r="BD51" i="10"/>
  <c r="BD50" i="10"/>
  <c r="BD49" i="10"/>
  <c r="BD48" i="10"/>
  <c r="BD47" i="10"/>
  <c r="BD46" i="10"/>
  <c r="BD45" i="10"/>
  <c r="BD44" i="10"/>
  <c r="BD43" i="10"/>
  <c r="BD42" i="10"/>
  <c r="BD41" i="10"/>
  <c r="BD40" i="10"/>
  <c r="BE40" i="10" s="1"/>
  <c r="BD39" i="10"/>
  <c r="BD38" i="10"/>
  <c r="BE37" i="10"/>
  <c r="BD37" i="10"/>
  <c r="BD36" i="10"/>
  <c r="BE36" i="10" s="1"/>
  <c r="BC36" i="10" s="1"/>
  <c r="BE35" i="10"/>
  <c r="BD35" i="10"/>
  <c r="BD34" i="10"/>
  <c r="BD33" i="10"/>
  <c r="BD32" i="10"/>
  <c r="BD31" i="10"/>
  <c r="BD30" i="10"/>
  <c r="BD29" i="10"/>
  <c r="BD28" i="10"/>
  <c r="BD27" i="10"/>
  <c r="BD26" i="10"/>
  <c r="BD25" i="10"/>
  <c r="BD24" i="10"/>
  <c r="BD23" i="10"/>
  <c r="BD22" i="10"/>
  <c r="BD21" i="10"/>
  <c r="BD20" i="10"/>
  <c r="BD19" i="10"/>
  <c r="BD18" i="10"/>
  <c r="BD17" i="10"/>
  <c r="BE17" i="10" s="1"/>
  <c r="BD16" i="10"/>
  <c r="BD15" i="10"/>
  <c r="BD14" i="10"/>
  <c r="BD13" i="10"/>
  <c r="BD12" i="10"/>
  <c r="BD11" i="10"/>
  <c r="BC9" i="10"/>
  <c r="BL2" i="10"/>
  <c r="T9" i="4"/>
  <c r="AC2" i="4"/>
  <c r="BE135" i="2"/>
  <c r="BD135" i="2"/>
  <c r="BC135" i="2"/>
  <c r="BB135" i="2"/>
  <c r="BA135" i="2"/>
  <c r="AZ135" i="2"/>
  <c r="AY135" i="2"/>
  <c r="AX135" i="2"/>
  <c r="AW135" i="2"/>
  <c r="AV135" i="2"/>
  <c r="AU135" i="2"/>
  <c r="AT135" i="2"/>
  <c r="AS135" i="2"/>
  <c r="AR135" i="2"/>
  <c r="AQ135" i="2"/>
  <c r="AP135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B135" i="2" s="1"/>
  <c r="F135" i="2"/>
  <c r="E135" i="2"/>
  <c r="D135" i="2"/>
  <c r="BE134" i="2"/>
  <c r="BD134" i="2"/>
  <c r="BC134" i="2"/>
  <c r="BB134" i="2"/>
  <c r="BA134" i="2"/>
  <c r="AZ134" i="2"/>
  <c r="AY134" i="2"/>
  <c r="AX134" i="2"/>
  <c r="AW134" i="2"/>
  <c r="AV134" i="2"/>
  <c r="AU134" i="2"/>
  <c r="AT134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B134" i="2" s="1"/>
  <c r="F134" i="2"/>
  <c r="E134" i="2"/>
  <c r="D134" i="2"/>
  <c r="BE133" i="2"/>
  <c r="BD133" i="2"/>
  <c r="BC133" i="2"/>
  <c r="BB133" i="2"/>
  <c r="BA133" i="2"/>
  <c r="AZ133" i="2"/>
  <c r="AY133" i="2"/>
  <c r="AX133" i="2"/>
  <c r="AW133" i="2"/>
  <c r="AV133" i="2"/>
  <c r="AU133" i="2"/>
  <c r="AT133" i="2"/>
  <c r="AS133" i="2"/>
  <c r="AR133" i="2"/>
  <c r="AQ133" i="2"/>
  <c r="AP133" i="2"/>
  <c r="AO133" i="2"/>
  <c r="AN133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B133" i="2" s="1"/>
  <c r="F133" i="2"/>
  <c r="E133" i="2"/>
  <c r="D133" i="2"/>
  <c r="BC21" i="18" l="1"/>
  <c r="BC37" i="10"/>
  <c r="BC46" i="18"/>
  <c r="BC53" i="18"/>
  <c r="BE39" i="18"/>
  <c r="BE47" i="18"/>
  <c r="BC23" i="18"/>
  <c r="BC25" i="18"/>
  <c r="BC33" i="18"/>
  <c r="BC50" i="18"/>
  <c r="BC11" i="18"/>
  <c r="BC34" i="18"/>
  <c r="BE33" i="10"/>
  <c r="BE34" i="10"/>
  <c r="BE18" i="18"/>
  <c r="BC18" i="18" s="1"/>
  <c r="BE35" i="18"/>
  <c r="BE43" i="18"/>
  <c r="BC19" i="18"/>
  <c r="BC27" i="18"/>
  <c r="BC44" i="18"/>
  <c r="BQ16" i="22"/>
  <c r="BP17" i="22"/>
  <c r="BC40" i="10"/>
  <c r="BC34" i="10"/>
  <c r="BC35" i="10"/>
  <c r="BC33" i="10"/>
  <c r="BC17" i="10"/>
  <c r="C135" i="2"/>
  <c r="C133" i="2"/>
  <c r="C134" i="2"/>
  <c r="BE24" i="10"/>
  <c r="BC24" i="10" s="1"/>
  <c r="BE32" i="10"/>
  <c r="BC32" i="10" s="1"/>
  <c r="BC32" i="18"/>
  <c r="BC16" i="18"/>
  <c r="BC17" i="18"/>
  <c r="BC28" i="18"/>
  <c r="BC42" i="18"/>
  <c r="BE49" i="10"/>
  <c r="BC49" i="10" s="1"/>
  <c r="BE31" i="10"/>
  <c r="BC31" i="10" s="1"/>
  <c r="BE29" i="10"/>
  <c r="BC29" i="10" s="1"/>
  <c r="BE27" i="10"/>
  <c r="BC27" i="10" s="1"/>
  <c r="BE48" i="10"/>
  <c r="BC48" i="10" s="1"/>
  <c r="BE47" i="10"/>
  <c r="BC47" i="10" s="1"/>
  <c r="BE13" i="10"/>
  <c r="BC13" i="10" s="1"/>
  <c r="BE25" i="10"/>
  <c r="BC25" i="10" s="1"/>
  <c r="BE45" i="10"/>
  <c r="BC45" i="10" s="1"/>
  <c r="BE11" i="10"/>
  <c r="BC11" i="10" s="1"/>
  <c r="BE53" i="10"/>
  <c r="BC53" i="10" s="1"/>
  <c r="BE51" i="10"/>
  <c r="BC51" i="10" s="1"/>
  <c r="BE23" i="10"/>
  <c r="BC23" i="10" s="1"/>
  <c r="BE21" i="10"/>
  <c r="BC21" i="10" s="1"/>
  <c r="BE19" i="10"/>
  <c r="BC19" i="10" s="1"/>
  <c r="BE43" i="10"/>
  <c r="BC43" i="10" s="1"/>
  <c r="BE16" i="10"/>
  <c r="BC16" i="10" s="1"/>
  <c r="BE15" i="10"/>
  <c r="BC15" i="10" s="1"/>
  <c r="BE38" i="10"/>
  <c r="BC38" i="10" s="1"/>
  <c r="BE39" i="10"/>
  <c r="BC39" i="10" s="1"/>
  <c r="BE41" i="10"/>
  <c r="BC41" i="10" s="1"/>
  <c r="BE12" i="10"/>
  <c r="BC12" i="10" s="1"/>
  <c r="BE14" i="10"/>
  <c r="BC14" i="10" s="1"/>
  <c r="BE42" i="10"/>
  <c r="BC42" i="10" s="1"/>
  <c r="BE44" i="10"/>
  <c r="BC44" i="10" s="1"/>
  <c r="BE46" i="10"/>
  <c r="BC46" i="10" s="1"/>
  <c r="BC29" i="18"/>
  <c r="BC31" i="18"/>
  <c r="BC37" i="18"/>
  <c r="BC39" i="18"/>
  <c r="BE18" i="10"/>
  <c r="BC18" i="10" s="1"/>
  <c r="BE20" i="10"/>
  <c r="BC20" i="10" s="1"/>
  <c r="BE22" i="10"/>
  <c r="BC22" i="10" s="1"/>
  <c r="BE50" i="10"/>
  <c r="BC50" i="10" s="1"/>
  <c r="BE52" i="10"/>
  <c r="BC52" i="10" s="1"/>
  <c r="BE54" i="10"/>
  <c r="BC54" i="10" s="1"/>
  <c r="BC38" i="18"/>
  <c r="BE26" i="10"/>
  <c r="BC26" i="10" s="1"/>
  <c r="BE28" i="10"/>
  <c r="BC28" i="10" s="1"/>
  <c r="BE30" i="10"/>
  <c r="BC30" i="10" s="1"/>
  <c r="BC41" i="18"/>
  <c r="BC43" i="18"/>
  <c r="BC35" i="18"/>
  <c r="BC36" i="18"/>
  <c r="BC40" i="18"/>
  <c r="BC13" i="18"/>
  <c r="BC15" i="18"/>
  <c r="BC45" i="18"/>
  <c r="BC47" i="18"/>
  <c r="BR10" i="3"/>
  <c r="BQ11" i="3"/>
  <c r="BQ12" i="3" s="1"/>
  <c r="BP3" i="3"/>
  <c r="BP9" i="3"/>
  <c r="BP8" i="3"/>
  <c r="BR11" i="3" l="1"/>
  <c r="BP18" i="22"/>
  <c r="BQ17" i="22"/>
  <c r="BQ13" i="3"/>
  <c r="BR12" i="3"/>
  <c r="BP19" i="22" l="1"/>
  <c r="BQ18" i="22"/>
  <c r="BQ14" i="3"/>
  <c r="BR13" i="3"/>
  <c r="BL2" i="3"/>
  <c r="BC9" i="3"/>
  <c r="BQ19" i="22" l="1"/>
  <c r="BP20" i="22"/>
  <c r="BQ15" i="3"/>
  <c r="BR14" i="3"/>
  <c r="BQ20" i="22" l="1"/>
  <c r="BP21" i="22"/>
  <c r="BQ16" i="3"/>
  <c r="BR15" i="3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B41" i="2" s="1"/>
  <c r="F41" i="2"/>
  <c r="E41" i="2"/>
  <c r="D41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B39" i="2" s="1"/>
  <c r="F39" i="2"/>
  <c r="E39" i="2"/>
  <c r="D39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B38" i="2" s="1"/>
  <c r="F38" i="2"/>
  <c r="E38" i="2"/>
  <c r="D38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B37" i="2" s="1"/>
  <c r="F37" i="2"/>
  <c r="E37" i="2"/>
  <c r="D37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B35" i="2" s="1"/>
  <c r="F35" i="2"/>
  <c r="E35" i="2"/>
  <c r="D35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B34" i="2" s="1"/>
  <c r="F34" i="2"/>
  <c r="E34" i="2"/>
  <c r="D34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B33" i="2" s="1"/>
  <c r="F33" i="2"/>
  <c r="E33" i="2"/>
  <c r="D33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B32" i="2" s="1"/>
  <c r="F32" i="2"/>
  <c r="E32" i="2"/>
  <c r="D32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B31" i="2" s="1"/>
  <c r="F31" i="2"/>
  <c r="E31" i="2"/>
  <c r="D31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B29" i="2" s="1"/>
  <c r="F29" i="2"/>
  <c r="E29" i="2"/>
  <c r="D29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B27" i="2" s="1"/>
  <c r="F27" i="2"/>
  <c r="E27" i="2"/>
  <c r="D27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B26" i="2" s="1"/>
  <c r="F26" i="2"/>
  <c r="E26" i="2"/>
  <c r="D26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B25" i="2" s="1"/>
  <c r="F25" i="2"/>
  <c r="E25" i="2"/>
  <c r="D25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B24" i="2" s="1"/>
  <c r="F24" i="2"/>
  <c r="E24" i="2"/>
  <c r="D24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B23" i="2" s="1"/>
  <c r="F23" i="2"/>
  <c r="E23" i="2"/>
  <c r="D23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B22" i="2" s="1"/>
  <c r="F22" i="2"/>
  <c r="E22" i="2"/>
  <c r="D22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B21" i="2" s="1"/>
  <c r="F21" i="2"/>
  <c r="E21" i="2"/>
  <c r="D21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B19" i="2" s="1"/>
  <c r="F19" i="2"/>
  <c r="E19" i="2"/>
  <c r="D19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B17" i="2" s="1"/>
  <c r="F17" i="2"/>
  <c r="E17" i="2"/>
  <c r="D17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B16" i="2" s="1"/>
  <c r="F16" i="2"/>
  <c r="E16" i="2"/>
  <c r="D16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B15" i="2" s="1"/>
  <c r="F15" i="2"/>
  <c r="E15" i="2"/>
  <c r="D15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B14" i="2" s="1"/>
  <c r="F14" i="2"/>
  <c r="E14" i="2"/>
  <c r="D14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B13" i="2" s="1"/>
  <c r="F13" i="2"/>
  <c r="E13" i="2"/>
  <c r="D13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B11" i="2" s="1"/>
  <c r="F11" i="2"/>
  <c r="E11" i="2"/>
  <c r="D11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10" i="2" s="1"/>
  <c r="F10" i="2"/>
  <c r="E10" i="2"/>
  <c r="D10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B9" i="2" s="1"/>
  <c r="F9" i="2"/>
  <c r="E9" i="2"/>
  <c r="D9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B8" i="2" s="1"/>
  <c r="F8" i="2"/>
  <c r="E8" i="2"/>
  <c r="D8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B7" i="2" s="1"/>
  <c r="F7" i="2"/>
  <c r="E7" i="2"/>
  <c r="D7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B6" i="2" s="1"/>
  <c r="F6" i="2"/>
  <c r="E6" i="2"/>
  <c r="D6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B5" i="2" s="1"/>
  <c r="F5" i="2"/>
  <c r="E5" i="2"/>
  <c r="D5" i="2"/>
  <c r="BE129" i="2"/>
  <c r="BD129" i="2"/>
  <c r="BC129" i="2"/>
  <c r="BB129" i="2"/>
  <c r="BA129" i="2"/>
  <c r="AZ129" i="2"/>
  <c r="AY129" i="2"/>
  <c r="AX129" i="2"/>
  <c r="AW129" i="2"/>
  <c r="AV129" i="2"/>
  <c r="AU129" i="2"/>
  <c r="AT129" i="2"/>
  <c r="AS129" i="2"/>
  <c r="AR129" i="2"/>
  <c r="AQ129" i="2"/>
  <c r="AP129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C129" i="2" s="1"/>
  <c r="F129" i="2"/>
  <c r="E129" i="2"/>
  <c r="D129" i="2"/>
  <c r="BE132" i="2"/>
  <c r="BD132" i="2"/>
  <c r="BC132" i="2"/>
  <c r="BB132" i="2"/>
  <c r="BA132" i="2"/>
  <c r="AZ132" i="2"/>
  <c r="AY132" i="2"/>
  <c r="AX132" i="2"/>
  <c r="AW132" i="2"/>
  <c r="AV132" i="2"/>
  <c r="AU132" i="2"/>
  <c r="AT132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B132" i="2" s="1"/>
  <c r="F132" i="2"/>
  <c r="E132" i="2"/>
  <c r="D132" i="2"/>
  <c r="BE131" i="2"/>
  <c r="BD131" i="2"/>
  <c r="BC131" i="2"/>
  <c r="BB131" i="2"/>
  <c r="BA131" i="2"/>
  <c r="AZ131" i="2"/>
  <c r="AY131" i="2"/>
  <c r="AX131" i="2"/>
  <c r="AW131" i="2"/>
  <c r="AV131" i="2"/>
  <c r="AU131" i="2"/>
  <c r="AT131" i="2"/>
  <c r="AS131" i="2"/>
  <c r="AR131" i="2"/>
  <c r="AQ131" i="2"/>
  <c r="AP131" i="2"/>
  <c r="AO131" i="2"/>
  <c r="AN131" i="2"/>
  <c r="AM131" i="2"/>
  <c r="AL131" i="2"/>
  <c r="AK131" i="2"/>
  <c r="AJ131" i="2"/>
  <c r="AI131" i="2"/>
  <c r="AH131" i="2"/>
  <c r="AG131" i="2"/>
  <c r="AF131" i="2"/>
  <c r="AE131" i="2"/>
  <c r="AD131" i="2"/>
  <c r="AC131" i="2"/>
  <c r="AB131" i="2"/>
  <c r="AA131" i="2"/>
  <c r="Z131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B131" i="2" s="1"/>
  <c r="F131" i="2"/>
  <c r="E131" i="2"/>
  <c r="D131" i="2"/>
  <c r="BE130" i="2"/>
  <c r="BD130" i="2"/>
  <c r="BC130" i="2"/>
  <c r="BB130" i="2"/>
  <c r="BA130" i="2"/>
  <c r="AZ130" i="2"/>
  <c r="AY130" i="2"/>
  <c r="AX130" i="2"/>
  <c r="AW130" i="2"/>
  <c r="AV130" i="2"/>
  <c r="AU130" i="2"/>
  <c r="AT130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B130" i="2" s="1"/>
  <c r="F130" i="2"/>
  <c r="E130" i="2"/>
  <c r="D130" i="2"/>
  <c r="C6" i="2" l="1"/>
  <c r="C15" i="2"/>
  <c r="BP22" i="22"/>
  <c r="BQ21" i="22"/>
  <c r="C33" i="2"/>
  <c r="C41" i="2"/>
  <c r="C14" i="2"/>
  <c r="C23" i="2"/>
  <c r="C132" i="2"/>
  <c r="C35" i="2"/>
  <c r="C131" i="2"/>
  <c r="C8" i="2"/>
  <c r="C17" i="2"/>
  <c r="C26" i="2"/>
  <c r="C34" i="2"/>
  <c r="C21" i="2"/>
  <c r="C29" i="2"/>
  <c r="C25" i="2"/>
  <c r="C9" i="2"/>
  <c r="C10" i="2"/>
  <c r="C19" i="2"/>
  <c r="C11" i="2"/>
  <c r="C32" i="2"/>
  <c r="C27" i="2"/>
  <c r="BQ17" i="3"/>
  <c r="BR16" i="3"/>
  <c r="C38" i="2"/>
  <c r="C16" i="2"/>
  <c r="C24" i="2"/>
  <c r="C13" i="2"/>
  <c r="C7" i="2"/>
  <c r="C22" i="2"/>
  <c r="C37" i="2"/>
  <c r="C31" i="2"/>
  <c r="C5" i="2"/>
  <c r="C39" i="2"/>
  <c r="B28" i="2"/>
  <c r="C28" i="2" s="1"/>
  <c r="B36" i="2"/>
  <c r="C36" i="2" s="1"/>
  <c r="C130" i="2"/>
  <c r="BP23" i="22" l="1"/>
  <c r="BQ22" i="22"/>
  <c r="BQ18" i="3"/>
  <c r="BR17" i="3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B42" i="2" s="1"/>
  <c r="F42" i="2"/>
  <c r="E42" i="2"/>
  <c r="D42" i="2"/>
  <c r="BQ23" i="22" l="1"/>
  <c r="BP24" i="22"/>
  <c r="BQ19" i="3"/>
  <c r="BR18" i="3"/>
  <c r="C42" i="2"/>
  <c r="BQ24" i="22" l="1"/>
  <c r="BP25" i="22"/>
  <c r="BQ20" i="3"/>
  <c r="BR19" i="3"/>
  <c r="BP26" i="22" l="1"/>
  <c r="BQ25" i="22"/>
  <c r="BQ21" i="3"/>
  <c r="BR20" i="3"/>
  <c r="BP27" i="22" l="1"/>
  <c r="BQ26" i="22"/>
  <c r="BQ22" i="3"/>
  <c r="BR21" i="3"/>
  <c r="BQ27" i="22" l="1"/>
  <c r="BP28" i="22"/>
  <c r="BQ23" i="3"/>
  <c r="BR22" i="3"/>
  <c r="BQ28" i="22" l="1"/>
  <c r="BQ24" i="3"/>
  <c r="BR23" i="3"/>
  <c r="BQ25" i="3" l="1"/>
  <c r="BR24" i="3"/>
  <c r="BQ26" i="3" l="1"/>
  <c r="BR25" i="3"/>
  <c r="BQ27" i="3" l="1"/>
  <c r="BR26" i="3"/>
  <c r="BQ28" i="3" l="1"/>
  <c r="BR27" i="3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B4" i="2" s="1"/>
  <c r="F4" i="2"/>
  <c r="E4" i="2"/>
  <c r="D4" i="2"/>
  <c r="BQ29" i="3" l="1"/>
  <c r="BR28" i="3"/>
  <c r="C4" i="2"/>
  <c r="T9" i="15"/>
  <c r="U9" i="15" s="1"/>
  <c r="V9" i="15" s="1"/>
  <c r="W9" i="15" s="1"/>
  <c r="X9" i="15" s="1"/>
  <c r="Y9" i="15" s="1"/>
  <c r="AA9" i="15"/>
  <c r="AB9" i="15" s="1"/>
  <c r="AC9" i="15" s="1"/>
  <c r="AD9" i="15" s="1"/>
  <c r="AE9" i="15" s="1"/>
  <c r="AF9" i="15" s="1"/>
  <c r="BQ30" i="3" l="1"/>
  <c r="BR29" i="3"/>
  <c r="BQ31" i="3" l="1"/>
  <c r="BR30" i="3"/>
  <c r="BQ32" i="3" l="1"/>
  <c r="BR31" i="3"/>
  <c r="BQ33" i="3" l="1"/>
  <c r="BR32" i="3"/>
  <c r="B11" i="23"/>
  <c r="B12" i="23" s="1"/>
  <c r="B13" i="23" s="1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Q34" i="3" l="1"/>
  <c r="BR33" i="3"/>
  <c r="B11" i="22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BQ35" i="3" l="1"/>
  <c r="BR34" i="3"/>
  <c r="BQ36" i="3" l="1"/>
  <c r="BR35" i="3"/>
  <c r="BQ37" i="3" l="1"/>
  <c r="BR36" i="3"/>
  <c r="BQ38" i="3" l="1"/>
  <c r="BR37" i="3"/>
  <c r="BQ39" i="3" l="1"/>
  <c r="BR38" i="3"/>
  <c r="BQ40" i="3" l="1"/>
  <c r="BR39" i="3"/>
  <c r="BQ41" i="3" l="1"/>
  <c r="BR40" i="3"/>
  <c r="BQ42" i="3" l="1"/>
  <c r="BR41" i="3"/>
  <c r="BQ43" i="3" l="1"/>
  <c r="BR42" i="3"/>
  <c r="BQ44" i="3" l="1"/>
  <c r="BR43" i="3"/>
  <c r="BQ45" i="3" l="1"/>
  <c r="BR44" i="3"/>
  <c r="BQ46" i="3" l="1"/>
  <c r="BR45" i="3"/>
  <c r="BQ47" i="3" l="1"/>
  <c r="BR46" i="3"/>
  <c r="BQ48" i="3" l="1"/>
  <c r="BR47" i="3"/>
  <c r="BQ49" i="3" l="1"/>
  <c r="BR48" i="3"/>
  <c r="BQ50" i="3" l="1"/>
  <c r="BR49" i="3"/>
  <c r="BQ51" i="3" l="1"/>
  <c r="BR50" i="3"/>
  <c r="BQ52" i="3" l="1"/>
  <c r="BR51" i="3"/>
  <c r="BQ53" i="3" l="1"/>
  <c r="BR52" i="3"/>
  <c r="BQ54" i="3" l="1"/>
  <c r="BR53" i="3"/>
  <c r="BQ55" i="3" l="1"/>
  <c r="BR55" i="3" s="1"/>
  <c r="BP55" i="3" s="1"/>
  <c r="BR54" i="3"/>
  <c r="B11" i="3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11" i="4" l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E3" i="2" l="1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B3" i="2" s="1"/>
  <c r="F3" i="2"/>
  <c r="E3" i="2"/>
  <c r="D3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B2" i="2" s="1"/>
  <c r="F2" i="2"/>
  <c r="E2" i="2"/>
  <c r="D2" i="2"/>
  <c r="A2" i="2"/>
  <c r="A3" i="2" s="1"/>
  <c r="A4" i="2" s="1"/>
  <c r="A5" i="2" s="1"/>
  <c r="A6" i="2" s="1"/>
  <c r="A7" i="2" s="1"/>
  <c r="A8" i="2" s="1"/>
  <c r="A9" i="2" s="1"/>
  <c r="A10" i="2" s="1"/>
  <c r="A11" i="2" s="1"/>
  <c r="A13" i="2" s="1"/>
  <c r="A14" i="2" s="1"/>
  <c r="A15" i="2" s="1"/>
  <c r="A16" i="2" s="1"/>
  <c r="A17" i="2" s="1"/>
  <c r="A18" i="2" l="1"/>
  <c r="A19" i="2" s="1"/>
  <c r="C3" i="2"/>
  <c r="C2" i="2"/>
  <c r="A20" i="2" l="1"/>
  <c r="A21" i="2" s="1"/>
  <c r="A22" i="2" s="1"/>
  <c r="A23" i="2" s="1"/>
  <c r="A24" i="2" s="1"/>
  <c r="A25" i="2" s="1"/>
  <c r="A26" i="2" s="1"/>
  <c r="A27" i="2" s="1"/>
  <c r="A28" i="2" s="1"/>
  <c r="A29" i="2" s="1"/>
  <c r="G1" i="4"/>
  <c r="G1" i="14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D4" i="17"/>
  <c r="D5" i="17" s="1"/>
  <c r="D6" i="17" s="1"/>
  <c r="D7" i="17" s="1"/>
  <c r="D8" i="17" s="1"/>
  <c r="D9" i="17" s="1"/>
  <c r="D10" i="17" s="1"/>
  <c r="G1" i="5" s="1"/>
  <c r="A30" i="2" l="1"/>
  <c r="A31" i="2" s="1"/>
  <c r="A32" i="2" s="1"/>
  <c r="A33" i="2" s="1"/>
  <c r="A34" i="2" s="1"/>
  <c r="A35" i="2" s="1"/>
  <c r="A36" i="2" s="1"/>
  <c r="A37" i="2" s="1"/>
  <c r="A38" i="2" s="1"/>
  <c r="A39" i="2" s="1"/>
  <c r="E1" i="16"/>
  <c r="F1" i="15"/>
  <c r="E1" i="13"/>
  <c r="E1" i="23"/>
  <c r="E1" i="11"/>
  <c r="E1" i="22"/>
  <c r="G1" i="19"/>
  <c r="E1" i="6"/>
  <c r="D11" i="17"/>
  <c r="E1" i="12"/>
  <c r="E1" i="10"/>
  <c r="E1" i="8"/>
  <c r="E1" i="9"/>
  <c r="E1" i="18"/>
  <c r="E1" i="3"/>
  <c r="E1" i="7"/>
  <c r="A40" i="2" l="1"/>
  <c r="A41" i="2" s="1"/>
  <c r="A42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H1" i="15"/>
  <c r="G1" i="10"/>
  <c r="F1" i="23"/>
  <c r="F1" i="11"/>
  <c r="F1" i="13"/>
  <c r="G1" i="7"/>
  <c r="F1" i="22"/>
  <c r="E1" i="19"/>
  <c r="D12" i="17"/>
  <c r="F1" i="8"/>
  <c r="F1" i="12"/>
  <c r="F1" i="9"/>
  <c r="F1" i="18"/>
  <c r="F1" i="6"/>
  <c r="F1" i="3"/>
  <c r="E1" i="14"/>
  <c r="F1" i="16"/>
  <c r="E1" i="4"/>
  <c r="E1" i="5"/>
  <c r="J1" i="15" l="1"/>
  <c r="G1" i="23"/>
  <c r="G1" i="11"/>
  <c r="G1" i="22"/>
  <c r="F1" i="19"/>
  <c r="U1" i="15"/>
  <c r="D13" i="17"/>
  <c r="F1" i="10"/>
  <c r="G1" i="12"/>
  <c r="H1" i="6"/>
  <c r="G1" i="9"/>
  <c r="G1" i="8"/>
  <c r="G1" i="18"/>
  <c r="G1" i="3"/>
  <c r="G1" i="16"/>
  <c r="F1" i="4"/>
  <c r="F1" i="14"/>
  <c r="F1" i="5"/>
  <c r="F1" i="7"/>
  <c r="G1" i="15" l="1"/>
  <c r="H1" i="11"/>
  <c r="H1" i="16"/>
  <c r="H1" i="12"/>
  <c r="H1" i="23"/>
  <c r="N1" i="5"/>
  <c r="H1" i="8"/>
  <c r="H1" i="22"/>
  <c r="H1" i="19"/>
  <c r="V1" i="15"/>
  <c r="D14" i="17"/>
  <c r="H1" i="9"/>
  <c r="H1" i="18"/>
  <c r="I1" i="6"/>
  <c r="H1" i="4"/>
  <c r="H1" i="3"/>
  <c r="I1" i="14"/>
  <c r="I1" i="15" l="1"/>
  <c r="I1" i="16"/>
  <c r="I1" i="12"/>
  <c r="P1" i="23"/>
  <c r="I1" i="11"/>
  <c r="O1" i="5"/>
  <c r="M1" i="8"/>
  <c r="I1" i="22"/>
  <c r="I1" i="19"/>
  <c r="S1" i="6"/>
  <c r="W1" i="15"/>
  <c r="J1" i="14"/>
  <c r="D15" i="17"/>
  <c r="I1" i="4"/>
  <c r="I1" i="3"/>
  <c r="K1" i="15" l="1"/>
  <c r="T1" i="6"/>
  <c r="J1" i="16"/>
  <c r="J1" i="12"/>
  <c r="Q1" i="23"/>
  <c r="J1" i="11"/>
  <c r="P1" i="5"/>
  <c r="I1" i="8"/>
  <c r="J1" i="22"/>
  <c r="X1" i="15"/>
  <c r="J1" i="19"/>
  <c r="D16" i="17"/>
  <c r="H1" i="14"/>
  <c r="J1" i="4"/>
  <c r="J1" i="3"/>
  <c r="BE1" i="2"/>
  <c r="BD1" i="2"/>
  <c r="BC1" i="2"/>
  <c r="BB1" i="2"/>
  <c r="BA1" i="2"/>
  <c r="AZ1" i="2"/>
  <c r="AY1" i="2"/>
  <c r="AX1" i="2"/>
  <c r="AW1" i="2"/>
  <c r="AV1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C1" i="2" s="1"/>
  <c r="F1" i="2"/>
  <c r="E1" i="2"/>
  <c r="D1" i="2"/>
  <c r="Y1" i="19" l="1"/>
  <c r="K1" i="16"/>
  <c r="K1" i="11"/>
  <c r="I1" i="23"/>
  <c r="Z1" i="14"/>
  <c r="M1" i="4"/>
  <c r="J1" i="8"/>
  <c r="AN1" i="22"/>
  <c r="Y1" i="15"/>
  <c r="A9" i="13"/>
  <c r="A10" i="13" s="1"/>
  <c r="A9" i="15"/>
  <c r="A9" i="16"/>
  <c r="A9" i="11"/>
  <c r="A9" i="22"/>
  <c r="AZ9" i="22" s="1"/>
  <c r="A9" i="23"/>
  <c r="O9" i="23" s="1"/>
  <c r="A9" i="12"/>
  <c r="A9" i="9"/>
  <c r="A9" i="19"/>
  <c r="A9" i="6"/>
  <c r="A9" i="10"/>
  <c r="G9" i="10" s="1"/>
  <c r="A9" i="18"/>
  <c r="A9" i="4"/>
  <c r="A9" i="14"/>
  <c r="A9" i="7"/>
  <c r="A9" i="3"/>
  <c r="A9" i="8"/>
  <c r="A9" i="5"/>
  <c r="D17" i="17"/>
  <c r="J1" i="6"/>
  <c r="I1" i="5"/>
  <c r="K1" i="3"/>
  <c r="E1" i="15"/>
  <c r="L1" i="15" l="1"/>
  <c r="W1" i="19"/>
  <c r="L1" i="16"/>
  <c r="L1" i="11"/>
  <c r="J1" i="23"/>
  <c r="K1" i="8"/>
  <c r="AO1" i="22"/>
  <c r="L1" i="4"/>
  <c r="X1" i="14"/>
  <c r="Z1" i="15"/>
  <c r="J9" i="15"/>
  <c r="L9" i="15"/>
  <c r="I9" i="15"/>
  <c r="K9" i="15"/>
  <c r="M9" i="15"/>
  <c r="O9" i="15"/>
  <c r="Q9" i="15"/>
  <c r="F9" i="15"/>
  <c r="R9" i="15"/>
  <c r="N9" i="15"/>
  <c r="H9" i="15"/>
  <c r="G9" i="15"/>
  <c r="P9" i="15"/>
  <c r="A11" i="13"/>
  <c r="F10" i="13"/>
  <c r="E10" i="13"/>
  <c r="T9" i="6"/>
  <c r="M9" i="8"/>
  <c r="AD9" i="19"/>
  <c r="AA9" i="19"/>
  <c r="Y9" i="19"/>
  <c r="AB9" i="19"/>
  <c r="X9" i="19"/>
  <c r="AC9" i="19"/>
  <c r="Z9" i="19"/>
  <c r="W9" i="19"/>
  <c r="AL9" i="22"/>
  <c r="AP9" i="22"/>
  <c r="AN9" i="22"/>
  <c r="AW9" i="22"/>
  <c r="AX9" i="22"/>
  <c r="AQ9" i="22"/>
  <c r="AR9" i="22"/>
  <c r="AT9" i="22"/>
  <c r="AV9" i="22"/>
  <c r="AO9" i="22"/>
  <c r="AU9" i="22"/>
  <c r="AY9" i="22"/>
  <c r="AM9" i="22"/>
  <c r="AS9" i="22"/>
  <c r="L9" i="23"/>
  <c r="N9" i="23"/>
  <c r="M9" i="23"/>
  <c r="P9" i="23"/>
  <c r="K9" i="16"/>
  <c r="J9" i="16"/>
  <c r="L9" i="16"/>
  <c r="W9" i="16"/>
  <c r="Y9" i="16"/>
  <c r="X9" i="16"/>
  <c r="A10" i="15"/>
  <c r="L10" i="15" s="1"/>
  <c r="D9" i="15"/>
  <c r="C9" i="15"/>
  <c r="E9" i="15"/>
  <c r="R9" i="16"/>
  <c r="Q9" i="16"/>
  <c r="I9" i="16"/>
  <c r="N9" i="16"/>
  <c r="P9" i="16"/>
  <c r="H9" i="16"/>
  <c r="O9" i="16"/>
  <c r="V9" i="16"/>
  <c r="U9" i="16"/>
  <c r="M9" i="16"/>
  <c r="T9" i="16"/>
  <c r="S9" i="16"/>
  <c r="A10" i="19"/>
  <c r="L10" i="19" s="1"/>
  <c r="V9" i="19"/>
  <c r="N9" i="19"/>
  <c r="F9" i="19"/>
  <c r="U9" i="19"/>
  <c r="M9" i="19"/>
  <c r="E9" i="19"/>
  <c r="Q9" i="19"/>
  <c r="I9" i="19"/>
  <c r="O9" i="19"/>
  <c r="J9" i="19"/>
  <c r="L9" i="19"/>
  <c r="K9" i="19"/>
  <c r="S9" i="19"/>
  <c r="G9" i="19"/>
  <c r="R9" i="19"/>
  <c r="D9" i="19"/>
  <c r="P9" i="19"/>
  <c r="H9" i="19"/>
  <c r="C9" i="19"/>
  <c r="T9" i="19"/>
  <c r="I9" i="12"/>
  <c r="H9" i="12"/>
  <c r="J9" i="12"/>
  <c r="A10" i="23"/>
  <c r="L10" i="23" s="1"/>
  <c r="Q9" i="23"/>
  <c r="D9" i="23"/>
  <c r="K9" i="23"/>
  <c r="C9" i="23"/>
  <c r="I9" i="23"/>
  <c r="J9" i="23"/>
  <c r="E9" i="23"/>
  <c r="H9" i="23"/>
  <c r="G9" i="23"/>
  <c r="F9" i="23"/>
  <c r="A10" i="11"/>
  <c r="G9" i="11"/>
  <c r="F9" i="11"/>
  <c r="M9" i="11"/>
  <c r="K9" i="11"/>
  <c r="N9" i="11"/>
  <c r="L9" i="11"/>
  <c r="J9" i="11"/>
  <c r="C9" i="11"/>
  <c r="I9" i="11"/>
  <c r="E9" i="11"/>
  <c r="D9" i="11"/>
  <c r="C9" i="13"/>
  <c r="F9" i="13"/>
  <c r="D9" i="13"/>
  <c r="E9" i="13"/>
  <c r="Z9" i="14"/>
  <c r="K9" i="5"/>
  <c r="N9" i="5"/>
  <c r="P9" i="5"/>
  <c r="M9" i="5"/>
  <c r="L9" i="5"/>
  <c r="O9" i="5"/>
  <c r="M9" i="4"/>
  <c r="A10" i="12"/>
  <c r="C9" i="12"/>
  <c r="F9" i="12"/>
  <c r="E9" i="12"/>
  <c r="D9" i="12"/>
  <c r="G9" i="12"/>
  <c r="A10" i="7"/>
  <c r="F9" i="7"/>
  <c r="E9" i="7"/>
  <c r="D9" i="7"/>
  <c r="G9" i="7"/>
  <c r="C9" i="7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C37" i="9" s="1"/>
  <c r="J37" i="9" s="1"/>
  <c r="G9" i="9"/>
  <c r="F9" i="9"/>
  <c r="E9" i="9"/>
  <c r="D9" i="9"/>
  <c r="H9" i="9"/>
  <c r="C9" i="9"/>
  <c r="A10" i="16"/>
  <c r="L10" i="16" s="1"/>
  <c r="E9" i="16"/>
  <c r="D9" i="16"/>
  <c r="C9" i="16"/>
  <c r="G9" i="16"/>
  <c r="F9" i="16"/>
  <c r="A10" i="5"/>
  <c r="D9" i="5"/>
  <c r="C9" i="5"/>
  <c r="I9" i="5"/>
  <c r="G9" i="5"/>
  <c r="F9" i="5"/>
  <c r="E9" i="5"/>
  <c r="A10" i="18"/>
  <c r="A11" i="18" s="1"/>
  <c r="A12" i="18" s="1"/>
  <c r="A13" i="18" s="1"/>
  <c r="A14" i="18" s="1"/>
  <c r="H9" i="18"/>
  <c r="G9" i="18"/>
  <c r="F9" i="18"/>
  <c r="D9" i="18"/>
  <c r="C9" i="18"/>
  <c r="E9" i="18"/>
  <c r="A10" i="10"/>
  <c r="C9" i="10"/>
  <c r="F9" i="10"/>
  <c r="E9" i="10"/>
  <c r="D9" i="10"/>
  <c r="A10" i="14"/>
  <c r="F9" i="14"/>
  <c r="E9" i="14"/>
  <c r="D9" i="14"/>
  <c r="X9" i="14"/>
  <c r="C9" i="14"/>
  <c r="I9" i="14"/>
  <c r="H9" i="14"/>
  <c r="J9" i="14"/>
  <c r="G9" i="14"/>
  <c r="A10" i="6"/>
  <c r="E9" i="6"/>
  <c r="D9" i="6"/>
  <c r="C9" i="6"/>
  <c r="J9" i="6"/>
  <c r="S9" i="6"/>
  <c r="H9" i="6"/>
  <c r="F9" i="6"/>
  <c r="I9" i="6"/>
  <c r="A10" i="22"/>
  <c r="AF9" i="22"/>
  <c r="X9" i="22"/>
  <c r="P9" i="22"/>
  <c r="H9" i="22"/>
  <c r="AE9" i="22"/>
  <c r="W9" i="22"/>
  <c r="O9" i="22"/>
  <c r="G9" i="22"/>
  <c r="BA9" i="22"/>
  <c r="AD9" i="22"/>
  <c r="V9" i="22"/>
  <c r="N9" i="22"/>
  <c r="F9" i="22"/>
  <c r="AK9" i="22"/>
  <c r="AC9" i="22"/>
  <c r="U9" i="22"/>
  <c r="M9" i="22"/>
  <c r="E9" i="22"/>
  <c r="AI9" i="22"/>
  <c r="AA9" i="22"/>
  <c r="S9" i="22"/>
  <c r="K9" i="22"/>
  <c r="C9" i="22"/>
  <c r="AH9" i="22"/>
  <c r="Z9" i="22"/>
  <c r="R9" i="22"/>
  <c r="J9" i="22"/>
  <c r="I9" i="22"/>
  <c r="AB9" i="22"/>
  <c r="AJ9" i="22"/>
  <c r="D9" i="22"/>
  <c r="L9" i="22"/>
  <c r="AG9" i="22"/>
  <c r="Q9" i="22"/>
  <c r="Y9" i="22"/>
  <c r="T9" i="22"/>
  <c r="A10" i="4"/>
  <c r="C9" i="4"/>
  <c r="I9" i="4"/>
  <c r="J9" i="4"/>
  <c r="H9" i="4"/>
  <c r="F9" i="4"/>
  <c r="E9" i="4"/>
  <c r="L9" i="4"/>
  <c r="D9" i="4"/>
  <c r="G9" i="4"/>
  <c r="A10" i="3"/>
  <c r="E9" i="3"/>
  <c r="J9" i="3"/>
  <c r="I9" i="3"/>
  <c r="D9" i="3"/>
  <c r="H9" i="3"/>
  <c r="K9" i="3"/>
  <c r="C9" i="3"/>
  <c r="G9" i="3"/>
  <c r="F9" i="3"/>
  <c r="A10" i="8"/>
  <c r="G9" i="8"/>
  <c r="F9" i="8"/>
  <c r="E9" i="8"/>
  <c r="K9" i="8"/>
  <c r="H9" i="8"/>
  <c r="D9" i="8"/>
  <c r="I9" i="8"/>
  <c r="J9" i="8"/>
  <c r="C9" i="8"/>
  <c r="D18" i="17"/>
  <c r="J1" i="5"/>
  <c r="J9" i="5" s="1"/>
  <c r="K1" i="6"/>
  <c r="K9" i="6" s="1"/>
  <c r="L1" i="3"/>
  <c r="L9" i="3" s="1"/>
  <c r="Y1" i="14" l="1"/>
  <c r="Y9" i="14" s="1"/>
  <c r="M1" i="15"/>
  <c r="M1" i="11"/>
  <c r="R1" i="4"/>
  <c r="R9" i="4" s="1"/>
  <c r="X1" i="19"/>
  <c r="M1" i="16"/>
  <c r="K1" i="23"/>
  <c r="K1" i="22"/>
  <c r="AA1" i="15"/>
  <c r="L1" i="8"/>
  <c r="L9" i="8" s="1"/>
  <c r="K10" i="13"/>
  <c r="I10" i="8"/>
  <c r="K10" i="8"/>
  <c r="Y10" i="14"/>
  <c r="L10" i="22"/>
  <c r="AM10" i="22"/>
  <c r="AQ10" i="22"/>
  <c r="F10" i="12"/>
  <c r="G10" i="12"/>
  <c r="I10" i="12"/>
  <c r="H10" i="12"/>
  <c r="J10" i="12"/>
  <c r="H10" i="11"/>
  <c r="A11" i="11"/>
  <c r="L10" i="11"/>
  <c r="Q10" i="5"/>
  <c r="L10" i="5"/>
  <c r="R10" i="4"/>
  <c r="L10" i="4"/>
  <c r="L10" i="3"/>
  <c r="BA10" i="22"/>
  <c r="AV10" i="22"/>
  <c r="AN10" i="22"/>
  <c r="AF10" i="22"/>
  <c r="X10" i="22"/>
  <c r="P10" i="22"/>
  <c r="AX10" i="22"/>
  <c r="AO10" i="22"/>
  <c r="AE10" i="22"/>
  <c r="V10" i="22"/>
  <c r="M10" i="22"/>
  <c r="AR10" i="22"/>
  <c r="AH10" i="22"/>
  <c r="W10" i="22"/>
  <c r="AG10" i="22"/>
  <c r="U10" i="22"/>
  <c r="K10" i="22"/>
  <c r="AZ10" i="22"/>
  <c r="AP10" i="22"/>
  <c r="AD10" i="22"/>
  <c r="T10" i="22"/>
  <c r="AU10" i="22"/>
  <c r="AC10" i="22"/>
  <c r="O10" i="22"/>
  <c r="AT10" i="22"/>
  <c r="AB10" i="22"/>
  <c r="N10" i="22"/>
  <c r="AS10" i="22"/>
  <c r="AA10" i="22"/>
  <c r="Z10" i="22"/>
  <c r="AL10" i="22"/>
  <c r="Y10" i="22"/>
  <c r="AK10" i="22"/>
  <c r="S10" i="22"/>
  <c r="AY10" i="22"/>
  <c r="AJ10" i="22"/>
  <c r="R10" i="22"/>
  <c r="AW10" i="22"/>
  <c r="AI10" i="22"/>
  <c r="Q10" i="22"/>
  <c r="X10" i="19"/>
  <c r="P10" i="19"/>
  <c r="H10" i="19"/>
  <c r="AD10" i="19"/>
  <c r="N10" i="19"/>
  <c r="F10" i="19"/>
  <c r="W10" i="19"/>
  <c r="O10" i="19"/>
  <c r="G10" i="19"/>
  <c r="V10" i="19"/>
  <c r="AC10" i="19"/>
  <c r="U10" i="19"/>
  <c r="M10" i="19"/>
  <c r="Z10" i="19"/>
  <c r="Q10" i="19"/>
  <c r="AB10" i="19"/>
  <c r="K10" i="19"/>
  <c r="I10" i="19"/>
  <c r="T10" i="19"/>
  <c r="S10" i="19"/>
  <c r="R10" i="19"/>
  <c r="AA10" i="19"/>
  <c r="J10" i="19"/>
  <c r="Y10" i="19"/>
  <c r="A11" i="15"/>
  <c r="O10" i="15"/>
  <c r="N10" i="15"/>
  <c r="G10" i="15"/>
  <c r="P10" i="15"/>
  <c r="Q10" i="15"/>
  <c r="R10" i="15"/>
  <c r="M10" i="15"/>
  <c r="K10" i="15"/>
  <c r="H10" i="15"/>
  <c r="I10" i="15"/>
  <c r="J10" i="15"/>
  <c r="F10" i="15"/>
  <c r="K10" i="23"/>
  <c r="P10" i="23"/>
  <c r="H10" i="23"/>
  <c r="N10" i="23"/>
  <c r="F10" i="23"/>
  <c r="Q10" i="23"/>
  <c r="I10" i="23"/>
  <c r="O10" i="23"/>
  <c r="M10" i="23"/>
  <c r="J10" i="23"/>
  <c r="G10" i="23"/>
  <c r="F10" i="14"/>
  <c r="J10" i="14"/>
  <c r="I10" i="14"/>
  <c r="Z10" i="14"/>
  <c r="H10" i="14"/>
  <c r="X10" i="14"/>
  <c r="G10" i="14"/>
  <c r="F11" i="13"/>
  <c r="C11" i="13"/>
  <c r="I11" i="13" s="1"/>
  <c r="E11" i="13"/>
  <c r="D11" i="13"/>
  <c r="Y10" i="16"/>
  <c r="Q10" i="16"/>
  <c r="I10" i="16"/>
  <c r="V10" i="16"/>
  <c r="N10" i="16"/>
  <c r="F10" i="16"/>
  <c r="U10" i="16"/>
  <c r="M10" i="16"/>
  <c r="R10" i="16"/>
  <c r="J10" i="16"/>
  <c r="X10" i="16"/>
  <c r="P10" i="16"/>
  <c r="H10" i="16"/>
  <c r="T10" i="16"/>
  <c r="S10" i="16"/>
  <c r="K10" i="16"/>
  <c r="W10" i="16"/>
  <c r="O10" i="16"/>
  <c r="G10" i="16"/>
  <c r="A11" i="10"/>
  <c r="A12" i="10" s="1"/>
  <c r="A13" i="10" s="1"/>
  <c r="A14" i="10" s="1"/>
  <c r="G10" i="10"/>
  <c r="F10" i="10"/>
  <c r="F10" i="6"/>
  <c r="J10" i="6"/>
  <c r="I10" i="6"/>
  <c r="T10" i="6"/>
  <c r="S10" i="6"/>
  <c r="H10" i="6"/>
  <c r="K10" i="6"/>
  <c r="M10" i="8"/>
  <c r="H10" i="8"/>
  <c r="G10" i="8"/>
  <c r="F10" i="8"/>
  <c r="J10" i="8"/>
  <c r="S10" i="8" s="1"/>
  <c r="J10" i="5"/>
  <c r="N10" i="5"/>
  <c r="K10" i="5"/>
  <c r="P10" i="5"/>
  <c r="O10" i="5"/>
  <c r="M10" i="5"/>
  <c r="I10" i="5"/>
  <c r="G10" i="7"/>
  <c r="F10" i="7"/>
  <c r="M10" i="4"/>
  <c r="K10" i="3"/>
  <c r="H10" i="3"/>
  <c r="G10" i="3"/>
  <c r="F10" i="3"/>
  <c r="J10" i="3"/>
  <c r="I10" i="3"/>
  <c r="H10" i="22"/>
  <c r="A11" i="23"/>
  <c r="E10" i="19"/>
  <c r="D10" i="19"/>
  <c r="A11" i="19"/>
  <c r="A11" i="3"/>
  <c r="C10" i="19"/>
  <c r="AG10" i="19" s="1"/>
  <c r="A11" i="16"/>
  <c r="A12" i="16" s="1"/>
  <c r="D10" i="13"/>
  <c r="C10" i="13"/>
  <c r="I10" i="13" s="1"/>
  <c r="A11" i="12"/>
  <c r="K10" i="11"/>
  <c r="M10" i="11"/>
  <c r="N10" i="11"/>
  <c r="I10" i="11"/>
  <c r="C10" i="11"/>
  <c r="P10" i="11" s="1"/>
  <c r="F10" i="11"/>
  <c r="D10" i="11"/>
  <c r="J10" i="11"/>
  <c r="E10" i="11"/>
  <c r="G10" i="11"/>
  <c r="C10" i="23"/>
  <c r="T10" i="23" s="1"/>
  <c r="E10" i="23"/>
  <c r="D10" i="23"/>
  <c r="A11" i="6"/>
  <c r="A11" i="5"/>
  <c r="Q11" i="5" s="1"/>
  <c r="C10" i="14"/>
  <c r="AG10" i="14" s="1"/>
  <c r="A11" i="14"/>
  <c r="F37" i="9"/>
  <c r="A11" i="4"/>
  <c r="R11" i="4" s="1"/>
  <c r="D37" i="9"/>
  <c r="K37" i="9" s="1"/>
  <c r="H37" i="9"/>
  <c r="A11" i="8"/>
  <c r="A38" i="9"/>
  <c r="H38" i="9" s="1"/>
  <c r="G37" i="9"/>
  <c r="E37" i="9"/>
  <c r="E10" i="22"/>
  <c r="A11" i="22"/>
  <c r="I10" i="22"/>
  <c r="G10" i="22"/>
  <c r="E10" i="14"/>
  <c r="C10" i="22"/>
  <c r="F10" i="22"/>
  <c r="J10" i="22"/>
  <c r="D10" i="22"/>
  <c r="D10" i="14"/>
  <c r="E10" i="3"/>
  <c r="D10" i="3"/>
  <c r="C10" i="3"/>
  <c r="D19" i="17"/>
  <c r="U1" i="6"/>
  <c r="H1" i="5"/>
  <c r="H10" i="5" s="1"/>
  <c r="M1" i="3"/>
  <c r="M9" i="3" s="1"/>
  <c r="U10" i="6" l="1"/>
  <c r="U9" i="6"/>
  <c r="N1" i="15"/>
  <c r="N1" i="23"/>
  <c r="N1" i="16"/>
  <c r="N1" i="11"/>
  <c r="K1" i="5"/>
  <c r="L1" i="22"/>
  <c r="K1" i="19"/>
  <c r="AB1" i="15"/>
  <c r="W10" i="5"/>
  <c r="I11" i="8"/>
  <c r="K11" i="8"/>
  <c r="AK10" i="19"/>
  <c r="L10" i="8"/>
  <c r="J10" i="13"/>
  <c r="H10" i="13" s="1"/>
  <c r="BF10" i="13" s="1"/>
  <c r="AE10" i="16"/>
  <c r="BE10" i="22"/>
  <c r="AM11" i="22"/>
  <c r="AQ11" i="22"/>
  <c r="AJ10" i="19"/>
  <c r="BF10" i="22"/>
  <c r="H11" i="11"/>
  <c r="I11" i="11"/>
  <c r="N11" i="11"/>
  <c r="J11" i="11"/>
  <c r="G11" i="11"/>
  <c r="K11" i="11"/>
  <c r="A12" i="11"/>
  <c r="D11" i="11"/>
  <c r="F11" i="11"/>
  <c r="C11" i="11"/>
  <c r="P11" i="11" s="1"/>
  <c r="L11" i="11"/>
  <c r="E11" i="11"/>
  <c r="M11" i="11"/>
  <c r="R10" i="11"/>
  <c r="AF10" i="16"/>
  <c r="BI10" i="22"/>
  <c r="BG10" i="22"/>
  <c r="BF10" i="23"/>
  <c r="V10" i="23"/>
  <c r="L37" i="9"/>
  <c r="I37" i="9" s="1"/>
  <c r="AH10" i="14"/>
  <c r="H11" i="12"/>
  <c r="G11" i="12"/>
  <c r="J11" i="12"/>
  <c r="F11" i="12"/>
  <c r="I11" i="12"/>
  <c r="E11" i="12"/>
  <c r="AI10" i="19"/>
  <c r="BD10" i="3"/>
  <c r="BE10" i="3" s="1"/>
  <c r="BF10" i="11"/>
  <c r="W10" i="23"/>
  <c r="BJ10" i="22"/>
  <c r="Y12" i="16"/>
  <c r="V12" i="16"/>
  <c r="M12" i="16"/>
  <c r="D12" i="16"/>
  <c r="U12" i="16"/>
  <c r="L12" i="16"/>
  <c r="C12" i="16"/>
  <c r="AB12" i="16" s="1"/>
  <c r="F12" i="16"/>
  <c r="E12" i="16"/>
  <c r="T12" i="16"/>
  <c r="K12" i="16"/>
  <c r="O12" i="16"/>
  <c r="N12" i="16"/>
  <c r="S12" i="16"/>
  <c r="J12" i="16"/>
  <c r="A13" i="16"/>
  <c r="P12" i="16"/>
  <c r="G12" i="16"/>
  <c r="X12" i="16"/>
  <c r="W12" i="16"/>
  <c r="R12" i="16"/>
  <c r="H12" i="16"/>
  <c r="I12" i="16"/>
  <c r="Q12" i="16"/>
  <c r="BF10" i="8"/>
  <c r="K11" i="13"/>
  <c r="BF10" i="19"/>
  <c r="BF10" i="16"/>
  <c r="AL10" i="19"/>
  <c r="BH10" i="22"/>
  <c r="J11" i="13"/>
  <c r="BC10" i="22"/>
  <c r="BD10" i="22" s="1"/>
  <c r="AZ11" i="22"/>
  <c r="AR11" i="22"/>
  <c r="AJ11" i="22"/>
  <c r="AB11" i="22"/>
  <c r="T11" i="22"/>
  <c r="L11" i="22"/>
  <c r="AS11" i="22"/>
  <c r="AI11" i="22"/>
  <c r="Z11" i="22"/>
  <c r="Q11" i="22"/>
  <c r="H11" i="22"/>
  <c r="BA11" i="22"/>
  <c r="AP11" i="22"/>
  <c r="AF11" i="22"/>
  <c r="V11" i="22"/>
  <c r="K11" i="22"/>
  <c r="AO11" i="22"/>
  <c r="AD11" i="22"/>
  <c r="R11" i="22"/>
  <c r="F11" i="22"/>
  <c r="AY11" i="22"/>
  <c r="AN11" i="22"/>
  <c r="AC11" i="22"/>
  <c r="P11" i="22"/>
  <c r="E11" i="22"/>
  <c r="AX11" i="22"/>
  <c r="AA11" i="22"/>
  <c r="O11" i="22"/>
  <c r="AK11" i="22"/>
  <c r="S11" i="22"/>
  <c r="AH11" i="22"/>
  <c r="N11" i="22"/>
  <c r="AW11" i="22"/>
  <c r="AG11" i="22"/>
  <c r="M11" i="22"/>
  <c r="AV11" i="22"/>
  <c r="AE11" i="22"/>
  <c r="J11" i="22"/>
  <c r="AU11" i="22"/>
  <c r="Y11" i="22"/>
  <c r="I11" i="22"/>
  <c r="AT11" i="22"/>
  <c r="X11" i="22"/>
  <c r="G11" i="22"/>
  <c r="W11" i="22"/>
  <c r="AL11" i="22"/>
  <c r="U11" i="22"/>
  <c r="AD11" i="19"/>
  <c r="V11" i="19"/>
  <c r="N11" i="19"/>
  <c r="F11" i="19"/>
  <c r="T11" i="19"/>
  <c r="AC11" i="19"/>
  <c r="U11" i="19"/>
  <c r="M11" i="19"/>
  <c r="E11" i="19"/>
  <c r="AB11" i="19"/>
  <c r="L11" i="19"/>
  <c r="AA11" i="19"/>
  <c r="S11" i="19"/>
  <c r="K11" i="19"/>
  <c r="Z11" i="19"/>
  <c r="R11" i="19"/>
  <c r="J11" i="19"/>
  <c r="I11" i="19"/>
  <c r="X11" i="19"/>
  <c r="H11" i="19"/>
  <c r="W11" i="19"/>
  <c r="Q11" i="19"/>
  <c r="Y11" i="19"/>
  <c r="G11" i="19"/>
  <c r="P11" i="19"/>
  <c r="O11" i="19"/>
  <c r="AH10" i="19"/>
  <c r="AE10" i="19"/>
  <c r="K11" i="15"/>
  <c r="O11" i="15"/>
  <c r="F11" i="15"/>
  <c r="L11" i="15"/>
  <c r="R11" i="15"/>
  <c r="J11" i="15"/>
  <c r="P11" i="15"/>
  <c r="H11" i="15"/>
  <c r="G11" i="15"/>
  <c r="M11" i="15"/>
  <c r="E11" i="15"/>
  <c r="Q11" i="15"/>
  <c r="I11" i="15"/>
  <c r="N11" i="15"/>
  <c r="A12" i="15"/>
  <c r="Y11" i="14"/>
  <c r="F11" i="14"/>
  <c r="E11" i="14"/>
  <c r="I11" i="14"/>
  <c r="Z11" i="14"/>
  <c r="H11" i="14"/>
  <c r="X11" i="14"/>
  <c r="J11" i="14"/>
  <c r="G11" i="14"/>
  <c r="Q10" i="11"/>
  <c r="U10" i="23"/>
  <c r="N11" i="23"/>
  <c r="F11" i="23"/>
  <c r="K11" i="23"/>
  <c r="Q11" i="23"/>
  <c r="I11" i="23"/>
  <c r="P11" i="23"/>
  <c r="L11" i="23"/>
  <c r="O11" i="23"/>
  <c r="M11" i="23"/>
  <c r="J11" i="23"/>
  <c r="H11" i="23"/>
  <c r="G11" i="23"/>
  <c r="E11" i="23"/>
  <c r="T11" i="16"/>
  <c r="L11" i="16"/>
  <c r="Y11" i="16"/>
  <c r="Q11" i="16"/>
  <c r="I11" i="16"/>
  <c r="X11" i="16"/>
  <c r="P11" i="16"/>
  <c r="H11" i="16"/>
  <c r="U11" i="16"/>
  <c r="M11" i="16"/>
  <c r="E11" i="16"/>
  <c r="S11" i="16"/>
  <c r="K11" i="16"/>
  <c r="W11" i="16"/>
  <c r="O11" i="16"/>
  <c r="G11" i="16"/>
  <c r="V11" i="16"/>
  <c r="N11" i="16"/>
  <c r="F11" i="16"/>
  <c r="R11" i="16"/>
  <c r="J11" i="16"/>
  <c r="F11" i="8"/>
  <c r="M11" i="8"/>
  <c r="L11" i="8"/>
  <c r="G11" i="8"/>
  <c r="E11" i="8"/>
  <c r="H11" i="8"/>
  <c r="J11" i="8"/>
  <c r="S11" i="8" s="1"/>
  <c r="E11" i="6"/>
  <c r="U11" i="6"/>
  <c r="F11" i="6"/>
  <c r="J11" i="6"/>
  <c r="T11" i="6"/>
  <c r="I11" i="6"/>
  <c r="S11" i="6"/>
  <c r="K11" i="6"/>
  <c r="H11" i="6"/>
  <c r="J11" i="5"/>
  <c r="H11" i="5"/>
  <c r="O11" i="5"/>
  <c r="F11" i="5"/>
  <c r="I11" i="5"/>
  <c r="P11" i="5"/>
  <c r="G11" i="5"/>
  <c r="N11" i="5"/>
  <c r="L11" i="5"/>
  <c r="K11" i="5"/>
  <c r="M11" i="5"/>
  <c r="E11" i="5"/>
  <c r="L11" i="4"/>
  <c r="J11" i="4"/>
  <c r="I11" i="4"/>
  <c r="H11" i="4"/>
  <c r="G11" i="4"/>
  <c r="F11" i="4"/>
  <c r="M11" i="4"/>
  <c r="E11" i="4"/>
  <c r="H11" i="3"/>
  <c r="J11" i="3"/>
  <c r="I11" i="3"/>
  <c r="E11" i="3"/>
  <c r="K11" i="3"/>
  <c r="F11" i="3"/>
  <c r="M11" i="3"/>
  <c r="L11" i="3"/>
  <c r="G11" i="3"/>
  <c r="M10" i="3"/>
  <c r="D11" i="15"/>
  <c r="C11" i="15"/>
  <c r="AI11" i="15" s="1"/>
  <c r="A12" i="23"/>
  <c r="C11" i="19"/>
  <c r="AG11" i="19" s="1"/>
  <c r="D11" i="22"/>
  <c r="C11" i="22"/>
  <c r="BC11" i="22" s="1"/>
  <c r="C11" i="23"/>
  <c r="T11" i="23" s="1"/>
  <c r="D11" i="23"/>
  <c r="A12" i="19"/>
  <c r="C11" i="3"/>
  <c r="BD11" i="3" s="1"/>
  <c r="A12" i="3"/>
  <c r="D11" i="19"/>
  <c r="D11" i="3"/>
  <c r="D11" i="5"/>
  <c r="A12" i="4"/>
  <c r="R12" i="4" s="1"/>
  <c r="A12" i="5"/>
  <c r="Q12" i="5" s="1"/>
  <c r="A12" i="12"/>
  <c r="A12" i="6"/>
  <c r="A12" i="8"/>
  <c r="C11" i="14"/>
  <c r="AG11" i="14" s="1"/>
  <c r="A12" i="14"/>
  <c r="D11" i="14"/>
  <c r="C11" i="5"/>
  <c r="T11" i="5" s="1"/>
  <c r="H9" i="5"/>
  <c r="A39" i="9"/>
  <c r="C39" i="9" s="1"/>
  <c r="J39" i="9" s="1"/>
  <c r="D38" i="9"/>
  <c r="E38" i="9"/>
  <c r="F38" i="9"/>
  <c r="D11" i="4"/>
  <c r="C11" i="4"/>
  <c r="U11" i="4" s="1"/>
  <c r="G38" i="9"/>
  <c r="C38" i="9"/>
  <c r="J38" i="9" s="1"/>
  <c r="A12" i="22"/>
  <c r="C10" i="7"/>
  <c r="J10" i="7" s="1"/>
  <c r="D10" i="7"/>
  <c r="E10" i="7"/>
  <c r="L10" i="7" s="1"/>
  <c r="D20" i="17"/>
  <c r="G1" i="6"/>
  <c r="G11" i="6" s="1"/>
  <c r="N1" i="3"/>
  <c r="N11" i="3" s="1"/>
  <c r="T1" i="15"/>
  <c r="K1" i="4"/>
  <c r="K10" i="4" s="1"/>
  <c r="W1" i="14"/>
  <c r="W10" i="14" s="1"/>
  <c r="E10" i="5"/>
  <c r="D10" i="5"/>
  <c r="G10" i="5"/>
  <c r="C10" i="5"/>
  <c r="T10" i="5" s="1"/>
  <c r="F10" i="5"/>
  <c r="R11" i="8" l="1"/>
  <c r="O1" i="15"/>
  <c r="L1" i="23"/>
  <c r="Z1" i="19"/>
  <c r="O1" i="16"/>
  <c r="N1" i="4"/>
  <c r="P1" i="6"/>
  <c r="AA1" i="14"/>
  <c r="L1" i="5"/>
  <c r="M1" i="22"/>
  <c r="AC1" i="15"/>
  <c r="I12" i="8"/>
  <c r="K12" i="8"/>
  <c r="AF11" i="16"/>
  <c r="O10" i="11"/>
  <c r="BF10" i="5"/>
  <c r="U11" i="23"/>
  <c r="AF10" i="19"/>
  <c r="AK11" i="19"/>
  <c r="BJ11" i="22"/>
  <c r="L38" i="9"/>
  <c r="I38" i="9" s="1"/>
  <c r="BD11" i="22"/>
  <c r="Q11" i="11"/>
  <c r="H11" i="13"/>
  <c r="BO10" i="22"/>
  <c r="AC12" i="16"/>
  <c r="K38" i="9"/>
  <c r="V11" i="5"/>
  <c r="AE11" i="16"/>
  <c r="AH11" i="14"/>
  <c r="AH11" i="19"/>
  <c r="W11" i="5"/>
  <c r="AL11" i="19"/>
  <c r="AF12" i="16"/>
  <c r="V10" i="5"/>
  <c r="H12" i="11"/>
  <c r="K12" i="11"/>
  <c r="A13" i="11"/>
  <c r="C12" i="11"/>
  <c r="P12" i="11" s="1"/>
  <c r="G12" i="11"/>
  <c r="I12" i="11"/>
  <c r="N12" i="11"/>
  <c r="D12" i="11"/>
  <c r="J12" i="11"/>
  <c r="E12" i="11"/>
  <c r="F12" i="11"/>
  <c r="M12" i="11"/>
  <c r="L12" i="11"/>
  <c r="BE11" i="22"/>
  <c r="AI11" i="19"/>
  <c r="BI11" i="22"/>
  <c r="BG11" i="22"/>
  <c r="BF11" i="22"/>
  <c r="AE12" i="16"/>
  <c r="AK11" i="15"/>
  <c r="BE11" i="3"/>
  <c r="AJ11" i="15"/>
  <c r="W11" i="23"/>
  <c r="V11" i="23"/>
  <c r="AJ11" i="19"/>
  <c r="BH11" i="22"/>
  <c r="AM12" i="22"/>
  <c r="AQ12" i="22"/>
  <c r="A13" i="12"/>
  <c r="J12" i="12"/>
  <c r="I12" i="12"/>
  <c r="H12" i="12"/>
  <c r="G12" i="12"/>
  <c r="E12" i="12"/>
  <c r="F12" i="12"/>
  <c r="AD12" i="16"/>
  <c r="AD11" i="16"/>
  <c r="S10" i="23"/>
  <c r="A14" i="16"/>
  <c r="U13" i="16"/>
  <c r="G13" i="16"/>
  <c r="T13" i="16"/>
  <c r="F13" i="16"/>
  <c r="L13" i="16"/>
  <c r="K13" i="16"/>
  <c r="S13" i="16"/>
  <c r="E13" i="16"/>
  <c r="W13" i="16"/>
  <c r="V13" i="16"/>
  <c r="O13" i="16"/>
  <c r="D13" i="16"/>
  <c r="M13" i="16"/>
  <c r="N13" i="16"/>
  <c r="C13" i="16"/>
  <c r="AB13" i="16" s="1"/>
  <c r="X13" i="16"/>
  <c r="I13" i="16"/>
  <c r="R13" i="16"/>
  <c r="Q13" i="16"/>
  <c r="H13" i="16"/>
  <c r="Y13" i="16"/>
  <c r="J13" i="16"/>
  <c r="P13" i="16"/>
  <c r="N11" i="12"/>
  <c r="R11" i="11"/>
  <c r="AY12" i="22"/>
  <c r="AI12" i="22"/>
  <c r="AA12" i="22"/>
  <c r="S12" i="22"/>
  <c r="K12" i="22"/>
  <c r="AX12" i="22"/>
  <c r="AO12" i="22"/>
  <c r="AF12" i="22"/>
  <c r="W12" i="22"/>
  <c r="N12" i="22"/>
  <c r="E12" i="22"/>
  <c r="AT12" i="22"/>
  <c r="AJ12" i="22"/>
  <c r="Y12" i="22"/>
  <c r="O12" i="22"/>
  <c r="BA12" i="22"/>
  <c r="AN12" i="22"/>
  <c r="AC12" i="22"/>
  <c r="Q12" i="22"/>
  <c r="F12" i="22"/>
  <c r="AZ12" i="22"/>
  <c r="AB12" i="22"/>
  <c r="P12" i="22"/>
  <c r="AW12" i="22"/>
  <c r="AL12" i="22"/>
  <c r="Z12" i="22"/>
  <c r="M12" i="22"/>
  <c r="AS12" i="22"/>
  <c r="X12" i="22"/>
  <c r="H12" i="22"/>
  <c r="AR12" i="22"/>
  <c r="V12" i="22"/>
  <c r="G12" i="22"/>
  <c r="AP12" i="22"/>
  <c r="U12" i="22"/>
  <c r="AK12" i="22"/>
  <c r="T12" i="22"/>
  <c r="AH12" i="22"/>
  <c r="R12" i="22"/>
  <c r="AG12" i="22"/>
  <c r="L12" i="22"/>
  <c r="AV12" i="22"/>
  <c r="AE12" i="22"/>
  <c r="J12" i="22"/>
  <c r="AU12" i="22"/>
  <c r="AD12" i="22"/>
  <c r="I12" i="22"/>
  <c r="BB10" i="22"/>
  <c r="AB12" i="19"/>
  <c r="T12" i="19"/>
  <c r="L12" i="19"/>
  <c r="Z12" i="19"/>
  <c r="J12" i="19"/>
  <c r="AA12" i="19"/>
  <c r="S12" i="19"/>
  <c r="K12" i="19"/>
  <c r="R12" i="19"/>
  <c r="Y12" i="19"/>
  <c r="Q12" i="19"/>
  <c r="I12" i="19"/>
  <c r="X12" i="19"/>
  <c r="P12" i="19"/>
  <c r="H12" i="19"/>
  <c r="N12" i="19"/>
  <c r="F12" i="19"/>
  <c r="W12" i="19"/>
  <c r="V12" i="19"/>
  <c r="O12" i="19"/>
  <c r="M12" i="19"/>
  <c r="E12" i="19"/>
  <c r="U12" i="19"/>
  <c r="AD12" i="19"/>
  <c r="G12" i="19"/>
  <c r="AC12" i="19"/>
  <c r="AE11" i="19"/>
  <c r="M12" i="15"/>
  <c r="E12" i="15"/>
  <c r="Q12" i="15"/>
  <c r="H12" i="15"/>
  <c r="N12" i="15"/>
  <c r="F12" i="15"/>
  <c r="L12" i="15"/>
  <c r="R12" i="15"/>
  <c r="J12" i="15"/>
  <c r="I12" i="15"/>
  <c r="O12" i="15"/>
  <c r="G12" i="15"/>
  <c r="A13" i="15"/>
  <c r="K12" i="15"/>
  <c r="P12" i="15"/>
  <c r="Y12" i="14"/>
  <c r="J12" i="14"/>
  <c r="X12" i="14"/>
  <c r="G12" i="14"/>
  <c r="W12" i="14"/>
  <c r="F12" i="14"/>
  <c r="H12" i="14"/>
  <c r="AA12" i="14"/>
  <c r="E12" i="14"/>
  <c r="Z12" i="14"/>
  <c r="I12" i="14"/>
  <c r="W11" i="14"/>
  <c r="Q12" i="23"/>
  <c r="I12" i="23"/>
  <c r="N12" i="23"/>
  <c r="F12" i="23"/>
  <c r="L12" i="23"/>
  <c r="P12" i="23"/>
  <c r="K12" i="23"/>
  <c r="H12" i="23"/>
  <c r="O12" i="23"/>
  <c r="M12" i="23"/>
  <c r="J12" i="23"/>
  <c r="G12" i="23"/>
  <c r="E12" i="23"/>
  <c r="H12" i="8"/>
  <c r="E12" i="8"/>
  <c r="F12" i="8"/>
  <c r="M12" i="8"/>
  <c r="L12" i="8"/>
  <c r="G12" i="8"/>
  <c r="J12" i="8"/>
  <c r="S12" i="8" s="1"/>
  <c r="G12" i="6"/>
  <c r="E12" i="6"/>
  <c r="U12" i="6"/>
  <c r="F12" i="6"/>
  <c r="T12" i="6"/>
  <c r="J12" i="6"/>
  <c r="I12" i="6"/>
  <c r="S12" i="6"/>
  <c r="K12" i="6"/>
  <c r="P12" i="6"/>
  <c r="H12" i="6"/>
  <c r="G9" i="6"/>
  <c r="G10" i="6"/>
  <c r="V11" i="4"/>
  <c r="U11" i="5"/>
  <c r="J12" i="5"/>
  <c r="N12" i="5"/>
  <c r="F12" i="5"/>
  <c r="L12" i="5"/>
  <c r="H12" i="5"/>
  <c r="G12" i="5"/>
  <c r="M12" i="5"/>
  <c r="E12" i="5"/>
  <c r="K12" i="5"/>
  <c r="P12" i="5"/>
  <c r="O12" i="5"/>
  <c r="I12" i="5"/>
  <c r="K11" i="4"/>
  <c r="G12" i="4"/>
  <c r="N12" i="4"/>
  <c r="F12" i="4"/>
  <c r="M12" i="4"/>
  <c r="E12" i="4"/>
  <c r="L12" i="4"/>
  <c r="K12" i="4"/>
  <c r="J12" i="4"/>
  <c r="I12" i="4"/>
  <c r="H12" i="4"/>
  <c r="K10" i="7"/>
  <c r="I10" i="7" s="1"/>
  <c r="BF10" i="7" s="1"/>
  <c r="U10" i="5"/>
  <c r="K12" i="3"/>
  <c r="H12" i="3"/>
  <c r="G12" i="3"/>
  <c r="I12" i="3"/>
  <c r="M12" i="3"/>
  <c r="E12" i="3"/>
  <c r="J12" i="3"/>
  <c r="F12" i="3"/>
  <c r="N12" i="3"/>
  <c r="L12" i="3"/>
  <c r="N9" i="3"/>
  <c r="N10" i="3"/>
  <c r="D12" i="15"/>
  <c r="C12" i="15"/>
  <c r="AI12" i="15" s="1"/>
  <c r="AJ12" i="15" s="1"/>
  <c r="D12" i="19"/>
  <c r="A13" i="23"/>
  <c r="C12" i="23"/>
  <c r="T12" i="23" s="1"/>
  <c r="D12" i="23"/>
  <c r="A13" i="19"/>
  <c r="C12" i="19"/>
  <c r="AG12" i="19" s="1"/>
  <c r="D12" i="22"/>
  <c r="C12" i="22"/>
  <c r="BC12" i="22" s="1"/>
  <c r="A13" i="5"/>
  <c r="Q13" i="5" s="1"/>
  <c r="F39" i="9"/>
  <c r="C12" i="3"/>
  <c r="BD12" i="3" s="1"/>
  <c r="A13" i="3"/>
  <c r="D12" i="3"/>
  <c r="D12" i="14"/>
  <c r="A13" i="4"/>
  <c r="R13" i="4" s="1"/>
  <c r="K9" i="4"/>
  <c r="D12" i="4"/>
  <c r="C12" i="4"/>
  <c r="U12" i="4" s="1"/>
  <c r="D12" i="5"/>
  <c r="C12" i="5"/>
  <c r="T12" i="5" s="1"/>
  <c r="A40" i="9"/>
  <c r="E40" i="9" s="1"/>
  <c r="E39" i="9"/>
  <c r="D39" i="9"/>
  <c r="K39" i="9" s="1"/>
  <c r="A13" i="8"/>
  <c r="G39" i="9"/>
  <c r="H39" i="9"/>
  <c r="A13" i="6"/>
  <c r="D12" i="12"/>
  <c r="C12" i="12"/>
  <c r="L12" i="12" s="1"/>
  <c r="C12" i="14"/>
  <c r="AG12" i="14" s="1"/>
  <c r="A13" i="14"/>
  <c r="W9" i="14"/>
  <c r="A13" i="22"/>
  <c r="D21" i="17"/>
  <c r="O1" i="3"/>
  <c r="O11" i="3" s="1"/>
  <c r="BD12" i="22" l="1"/>
  <c r="AH12" i="14"/>
  <c r="AA9" i="14"/>
  <c r="AA10" i="14"/>
  <c r="AI10" i="14" s="1"/>
  <c r="AA11" i="14"/>
  <c r="AI11" i="14" s="1"/>
  <c r="R12" i="8"/>
  <c r="P9" i="6"/>
  <c r="P10" i="6"/>
  <c r="P11" i="6"/>
  <c r="P1" i="15"/>
  <c r="AA1" i="19"/>
  <c r="M1" i="23"/>
  <c r="P1" i="16"/>
  <c r="Q1" i="6"/>
  <c r="O1" i="4"/>
  <c r="AB1" i="14"/>
  <c r="M1" i="5"/>
  <c r="AL1" i="22"/>
  <c r="AD1" i="15"/>
  <c r="N9" i="4"/>
  <c r="N10" i="4"/>
  <c r="N11" i="4"/>
  <c r="W11" i="4" s="1"/>
  <c r="I13" i="8"/>
  <c r="K13" i="8"/>
  <c r="M12" i="12"/>
  <c r="S11" i="23"/>
  <c r="U12" i="23"/>
  <c r="O11" i="11"/>
  <c r="BB11" i="22"/>
  <c r="AI12" i="14"/>
  <c r="W12" i="23"/>
  <c r="BH12" i="22"/>
  <c r="BO11" i="22"/>
  <c r="AD13" i="16"/>
  <c r="AA12" i="16"/>
  <c r="AC13" i="16"/>
  <c r="BE12" i="3"/>
  <c r="BF10" i="6"/>
  <c r="AQ13" i="22"/>
  <c r="AM13" i="22"/>
  <c r="AK12" i="15"/>
  <c r="AE13" i="16"/>
  <c r="AF11" i="19"/>
  <c r="W12" i="5"/>
  <c r="BE12" i="22"/>
  <c r="J13" i="12"/>
  <c r="F13" i="12"/>
  <c r="I13" i="12"/>
  <c r="G13" i="12"/>
  <c r="E13" i="12"/>
  <c r="H13" i="12"/>
  <c r="Q12" i="11"/>
  <c r="V12" i="23"/>
  <c r="AI12" i="19"/>
  <c r="BI12" i="22"/>
  <c r="AH12" i="19"/>
  <c r="C13" i="12"/>
  <c r="L13" i="12" s="1"/>
  <c r="BG12" i="22"/>
  <c r="I13" i="11"/>
  <c r="N13" i="11"/>
  <c r="K13" i="11"/>
  <c r="E13" i="11"/>
  <c r="F13" i="11"/>
  <c r="C13" i="11"/>
  <c r="P13" i="11" s="1"/>
  <c r="L13" i="11"/>
  <c r="D13" i="11"/>
  <c r="J13" i="11"/>
  <c r="M13" i="11"/>
  <c r="H13" i="11"/>
  <c r="G13" i="11"/>
  <c r="E14" i="16"/>
  <c r="C14" i="16"/>
  <c r="AB14" i="16" s="1"/>
  <c r="T14" i="16"/>
  <c r="X14" i="16"/>
  <c r="J14" i="16"/>
  <c r="D14" i="16"/>
  <c r="U14" i="16"/>
  <c r="F14" i="16"/>
  <c r="I14" i="16"/>
  <c r="P14" i="16"/>
  <c r="W14" i="16"/>
  <c r="K14" i="16"/>
  <c r="N14" i="16"/>
  <c r="Y14" i="16"/>
  <c r="Q14" i="16"/>
  <c r="M14" i="16"/>
  <c r="H14" i="16"/>
  <c r="O14" i="16"/>
  <c r="R14" i="16"/>
  <c r="G14" i="16"/>
  <c r="V14" i="16"/>
  <c r="L14" i="16"/>
  <c r="S14" i="16"/>
  <c r="BF12" i="22"/>
  <c r="W12" i="4"/>
  <c r="AK12" i="19"/>
  <c r="D13" i="12"/>
  <c r="AL12" i="19"/>
  <c r="R12" i="11"/>
  <c r="L39" i="9"/>
  <c r="I39" i="9" s="1"/>
  <c r="V12" i="5"/>
  <c r="A14" i="12"/>
  <c r="C14" i="12" s="1"/>
  <c r="L14" i="12" s="1"/>
  <c r="AJ12" i="19"/>
  <c r="BJ12" i="22"/>
  <c r="AF13" i="16"/>
  <c r="N12" i="12"/>
  <c r="K12" i="12" s="1"/>
  <c r="AX13" i="22"/>
  <c r="AP13" i="22"/>
  <c r="AH13" i="22"/>
  <c r="Z13" i="22"/>
  <c r="R13" i="22"/>
  <c r="J13" i="22"/>
  <c r="AU13" i="22"/>
  <c r="AL13" i="22"/>
  <c r="AC13" i="22"/>
  <c r="T13" i="22"/>
  <c r="K13" i="22"/>
  <c r="AW13" i="22"/>
  <c r="AB13" i="22"/>
  <c r="Q13" i="22"/>
  <c r="G13" i="22"/>
  <c r="AZ13" i="22"/>
  <c r="AN13" i="22"/>
  <c r="AA13" i="22"/>
  <c r="O13" i="22"/>
  <c r="AY13" i="22"/>
  <c r="AK13" i="22"/>
  <c r="Y13" i="22"/>
  <c r="N13" i="22"/>
  <c r="AV13" i="22"/>
  <c r="AJ13" i="22"/>
  <c r="X13" i="22"/>
  <c r="M13" i="22"/>
  <c r="AG13" i="22"/>
  <c r="P13" i="22"/>
  <c r="BA13" i="22"/>
  <c r="AF13" i="22"/>
  <c r="L13" i="22"/>
  <c r="AT13" i="22"/>
  <c r="AE13" i="22"/>
  <c r="I13" i="22"/>
  <c r="AS13" i="22"/>
  <c r="AD13" i="22"/>
  <c r="H13" i="22"/>
  <c r="AR13" i="22"/>
  <c r="W13" i="22"/>
  <c r="F13" i="22"/>
  <c r="V13" i="22"/>
  <c r="E13" i="22"/>
  <c r="AO13" i="22"/>
  <c r="U13" i="22"/>
  <c r="AI13" i="22"/>
  <c r="S13" i="22"/>
  <c r="A14" i="19"/>
  <c r="D14" i="19" s="1"/>
  <c r="Z13" i="19"/>
  <c r="R13" i="19"/>
  <c r="J13" i="19"/>
  <c r="X13" i="19"/>
  <c r="Y13" i="19"/>
  <c r="Q13" i="19"/>
  <c r="I13" i="19"/>
  <c r="P13" i="19"/>
  <c r="H13" i="19"/>
  <c r="W13" i="19"/>
  <c r="O13" i="19"/>
  <c r="G13" i="19"/>
  <c r="AD13" i="19"/>
  <c r="V13" i="19"/>
  <c r="N13" i="19"/>
  <c r="F13" i="19"/>
  <c r="AC13" i="19"/>
  <c r="K13" i="19"/>
  <c r="M13" i="19"/>
  <c r="AB13" i="19"/>
  <c r="E13" i="19"/>
  <c r="U13" i="19"/>
  <c r="T13" i="19"/>
  <c r="S13" i="19"/>
  <c r="L13" i="19"/>
  <c r="AA13" i="19"/>
  <c r="AE12" i="19"/>
  <c r="A14" i="15"/>
  <c r="M13" i="15"/>
  <c r="F13" i="15"/>
  <c r="D13" i="15"/>
  <c r="Q13" i="15"/>
  <c r="J13" i="15"/>
  <c r="L13" i="15"/>
  <c r="G13" i="15"/>
  <c r="N13" i="15"/>
  <c r="C13" i="15"/>
  <c r="AI13" i="15" s="1"/>
  <c r="R13" i="15"/>
  <c r="O13" i="15"/>
  <c r="E13" i="15"/>
  <c r="H13" i="15"/>
  <c r="P13" i="15"/>
  <c r="K13" i="15"/>
  <c r="I13" i="15"/>
  <c r="A14" i="14"/>
  <c r="D14" i="14" s="1"/>
  <c r="Y13" i="14"/>
  <c r="J13" i="14"/>
  <c r="Z13" i="14"/>
  <c r="H13" i="14"/>
  <c r="AA13" i="14"/>
  <c r="I13" i="14"/>
  <c r="E13" i="14"/>
  <c r="X13" i="14"/>
  <c r="W13" i="14"/>
  <c r="G13" i="14"/>
  <c r="F13" i="14"/>
  <c r="L13" i="23"/>
  <c r="Q13" i="23"/>
  <c r="I13" i="23"/>
  <c r="O13" i="23"/>
  <c r="G13" i="23"/>
  <c r="P13" i="23"/>
  <c r="K13" i="23"/>
  <c r="N13" i="23"/>
  <c r="M13" i="23"/>
  <c r="J13" i="23"/>
  <c r="H13" i="23"/>
  <c r="F13" i="23"/>
  <c r="E13" i="23"/>
  <c r="M13" i="8"/>
  <c r="G13" i="8"/>
  <c r="H13" i="8"/>
  <c r="L13" i="8"/>
  <c r="E13" i="8"/>
  <c r="F13" i="8"/>
  <c r="J13" i="8"/>
  <c r="G13" i="6"/>
  <c r="E13" i="6"/>
  <c r="U13" i="6"/>
  <c r="F13" i="6"/>
  <c r="J13" i="6"/>
  <c r="Q13" i="6"/>
  <c r="I13" i="6"/>
  <c r="T13" i="6"/>
  <c r="S13" i="6"/>
  <c r="P13" i="6"/>
  <c r="K13" i="6"/>
  <c r="H13" i="6"/>
  <c r="S11" i="5"/>
  <c r="S10" i="5"/>
  <c r="V12" i="4"/>
  <c r="J13" i="5"/>
  <c r="P13" i="5"/>
  <c r="G13" i="5"/>
  <c r="N13" i="5"/>
  <c r="L13" i="5"/>
  <c r="K13" i="5"/>
  <c r="I13" i="5"/>
  <c r="H13" i="5"/>
  <c r="O13" i="5"/>
  <c r="F13" i="5"/>
  <c r="M13" i="5"/>
  <c r="E13" i="5"/>
  <c r="U12" i="5"/>
  <c r="J13" i="4"/>
  <c r="I13" i="4"/>
  <c r="H13" i="4"/>
  <c r="O13" i="4"/>
  <c r="G13" i="4"/>
  <c r="E13" i="4"/>
  <c r="N13" i="4"/>
  <c r="F13" i="4"/>
  <c r="M13" i="4"/>
  <c r="L13" i="4"/>
  <c r="K13" i="4"/>
  <c r="O12" i="3"/>
  <c r="J13" i="3"/>
  <c r="N13" i="3"/>
  <c r="M13" i="3"/>
  <c r="O13" i="3"/>
  <c r="F13" i="3"/>
  <c r="E13" i="3"/>
  <c r="I13" i="3"/>
  <c r="G13" i="3"/>
  <c r="L13" i="3"/>
  <c r="K13" i="3"/>
  <c r="H13" i="3"/>
  <c r="O9" i="3"/>
  <c r="O10" i="3"/>
  <c r="D13" i="19"/>
  <c r="C13" i="19"/>
  <c r="AG13" i="19" s="1"/>
  <c r="A14" i="23"/>
  <c r="A14" i="5"/>
  <c r="Q14" i="5" s="1"/>
  <c r="D13" i="23"/>
  <c r="C13" i="23"/>
  <c r="T13" i="23" s="1"/>
  <c r="C13" i="22"/>
  <c r="BC13" i="22" s="1"/>
  <c r="D13" i="22"/>
  <c r="C13" i="5"/>
  <c r="T13" i="5" s="1"/>
  <c r="D13" i="5"/>
  <c r="C13" i="3"/>
  <c r="BD13" i="3" s="1"/>
  <c r="A14" i="8"/>
  <c r="D13" i="3"/>
  <c r="A14" i="3"/>
  <c r="A14" i="4"/>
  <c r="R14" i="4" s="1"/>
  <c r="C13" i="4"/>
  <c r="U13" i="4" s="1"/>
  <c r="D13" i="4"/>
  <c r="H40" i="9"/>
  <c r="A41" i="9"/>
  <c r="F41" i="9" s="1"/>
  <c r="D40" i="9"/>
  <c r="F40" i="9"/>
  <c r="C40" i="9"/>
  <c r="J40" i="9" s="1"/>
  <c r="G40" i="9"/>
  <c r="A14" i="6"/>
  <c r="D13" i="14"/>
  <c r="C13" i="14"/>
  <c r="AG13" i="14" s="1"/>
  <c r="A14" i="22"/>
  <c r="D11" i="8"/>
  <c r="C11" i="8"/>
  <c r="P11" i="8" s="1"/>
  <c r="D22" i="17"/>
  <c r="P1" i="3"/>
  <c r="P13" i="3" s="1"/>
  <c r="A15" i="12" l="1"/>
  <c r="S13" i="8"/>
  <c r="Q11" i="8"/>
  <c r="O11" i="8" s="1"/>
  <c r="Q1" i="15"/>
  <c r="Q1" i="5"/>
  <c r="O1" i="23"/>
  <c r="AB1" i="19"/>
  <c r="Q1" i="16"/>
  <c r="P1" i="4"/>
  <c r="AC1" i="14"/>
  <c r="R1" i="6"/>
  <c r="AT1" i="22"/>
  <c r="AE1" i="15"/>
  <c r="I14" i="8"/>
  <c r="K14" i="8"/>
  <c r="C14" i="19"/>
  <c r="AG14" i="19" s="1"/>
  <c r="R13" i="8"/>
  <c r="S12" i="23"/>
  <c r="AB9" i="14"/>
  <c r="AB10" i="14"/>
  <c r="AB11" i="14"/>
  <c r="AB12" i="14"/>
  <c r="O9" i="4"/>
  <c r="O10" i="4"/>
  <c r="O11" i="4"/>
  <c r="O12" i="4"/>
  <c r="D14" i="12"/>
  <c r="M14" i="12" s="1"/>
  <c r="AB13" i="14"/>
  <c r="Q9" i="6"/>
  <c r="Q10" i="6"/>
  <c r="Q11" i="6"/>
  <c r="Q12" i="6"/>
  <c r="A15" i="19"/>
  <c r="E15" i="19" s="1"/>
  <c r="M13" i="12"/>
  <c r="AA13" i="16"/>
  <c r="K40" i="9"/>
  <c r="U13" i="23"/>
  <c r="AL13" i="19"/>
  <c r="AH13" i="14"/>
  <c r="AH13" i="19"/>
  <c r="BB12" i="22"/>
  <c r="W13" i="5"/>
  <c r="Q13" i="11"/>
  <c r="N13" i="12"/>
  <c r="AK13" i="19"/>
  <c r="H15" i="12"/>
  <c r="G15" i="12"/>
  <c r="F15" i="12"/>
  <c r="J15" i="12"/>
  <c r="E15" i="12"/>
  <c r="I15" i="12"/>
  <c r="AJ13" i="19"/>
  <c r="BH13" i="22"/>
  <c r="AE14" i="16"/>
  <c r="AF12" i="19"/>
  <c r="V13" i="5"/>
  <c r="BI13" i="22"/>
  <c r="BG13" i="22"/>
  <c r="W13" i="23"/>
  <c r="AJ13" i="15"/>
  <c r="AI13" i="19"/>
  <c r="BO12" i="22"/>
  <c r="AF14" i="16"/>
  <c r="AI13" i="14"/>
  <c r="R13" i="11"/>
  <c r="AH14" i="19"/>
  <c r="AK13" i="15"/>
  <c r="AQ14" i="22"/>
  <c r="AM14" i="22"/>
  <c r="BE13" i="3"/>
  <c r="W13" i="4"/>
  <c r="BJ13" i="22"/>
  <c r="AC14" i="16"/>
  <c r="O12" i="11"/>
  <c r="V13" i="23"/>
  <c r="L40" i="9"/>
  <c r="BD13" i="22"/>
  <c r="BE13" i="22"/>
  <c r="BF13" i="22"/>
  <c r="F14" i="12"/>
  <c r="E14" i="12"/>
  <c r="H14" i="12"/>
  <c r="G14" i="12"/>
  <c r="I14" i="12"/>
  <c r="J14" i="12"/>
  <c r="AD14" i="16"/>
  <c r="A15" i="14"/>
  <c r="C14" i="14"/>
  <c r="AG14" i="14" s="1"/>
  <c r="AH14" i="14" s="1"/>
  <c r="AW14" i="22"/>
  <c r="AO14" i="22"/>
  <c r="AG14" i="22"/>
  <c r="Y14" i="22"/>
  <c r="Q14" i="22"/>
  <c r="I14" i="22"/>
  <c r="BA14" i="22"/>
  <c r="AR14" i="22"/>
  <c r="AI14" i="22"/>
  <c r="Z14" i="22"/>
  <c r="P14" i="22"/>
  <c r="G14" i="22"/>
  <c r="AZ14" i="22"/>
  <c r="AP14" i="22"/>
  <c r="AE14" i="22"/>
  <c r="U14" i="22"/>
  <c r="K14" i="22"/>
  <c r="AX14" i="22"/>
  <c r="AL14" i="22"/>
  <c r="AA14" i="22"/>
  <c r="N14" i="22"/>
  <c r="AV14" i="22"/>
  <c r="AK14" i="22"/>
  <c r="X14" i="22"/>
  <c r="M14" i="22"/>
  <c r="AU14" i="22"/>
  <c r="AJ14" i="22"/>
  <c r="W14" i="22"/>
  <c r="L14" i="22"/>
  <c r="V14" i="22"/>
  <c r="E14" i="22"/>
  <c r="AN14" i="22"/>
  <c r="T14" i="22"/>
  <c r="S14" i="22"/>
  <c r="AH14" i="22"/>
  <c r="R14" i="22"/>
  <c r="AF14" i="22"/>
  <c r="O14" i="22"/>
  <c r="AY14" i="22"/>
  <c r="AD14" i="22"/>
  <c r="J14" i="22"/>
  <c r="AT14" i="22"/>
  <c r="AC14" i="22"/>
  <c r="H14" i="22"/>
  <c r="AS14" i="22"/>
  <c r="AB14" i="22"/>
  <c r="F14" i="22"/>
  <c r="V15" i="19"/>
  <c r="N15" i="19"/>
  <c r="L15" i="19"/>
  <c r="K15" i="19"/>
  <c r="Z15" i="19"/>
  <c r="W15" i="19"/>
  <c r="O15" i="19"/>
  <c r="AE13" i="19"/>
  <c r="X14" i="19"/>
  <c r="P14" i="19"/>
  <c r="H14" i="19"/>
  <c r="V14" i="19"/>
  <c r="F14" i="19"/>
  <c r="W14" i="19"/>
  <c r="O14" i="19"/>
  <c r="G14" i="19"/>
  <c r="AD14" i="19"/>
  <c r="N14" i="19"/>
  <c r="AC14" i="19"/>
  <c r="U14" i="19"/>
  <c r="M14" i="19"/>
  <c r="E14" i="19"/>
  <c r="AB14" i="19"/>
  <c r="T14" i="19"/>
  <c r="L14" i="19"/>
  <c r="Z14" i="19"/>
  <c r="R14" i="19"/>
  <c r="Q14" i="19"/>
  <c r="K14" i="19"/>
  <c r="J14" i="19"/>
  <c r="I14" i="19"/>
  <c r="Y14" i="19"/>
  <c r="AA14" i="19"/>
  <c r="S14" i="19"/>
  <c r="O14" i="15"/>
  <c r="C14" i="15"/>
  <c r="AI14" i="15" s="1"/>
  <c r="G14" i="15"/>
  <c r="R14" i="15"/>
  <c r="M14" i="15"/>
  <c r="K14" i="15"/>
  <c r="P14" i="15"/>
  <c r="E14" i="15"/>
  <c r="H14" i="15"/>
  <c r="N14" i="15"/>
  <c r="F14" i="15"/>
  <c r="D14" i="15"/>
  <c r="J14" i="15"/>
  <c r="L14" i="15"/>
  <c r="Q14" i="15"/>
  <c r="I14" i="15"/>
  <c r="A15" i="15"/>
  <c r="Y14" i="14"/>
  <c r="Z14" i="14"/>
  <c r="H14" i="14"/>
  <c r="X14" i="14"/>
  <c r="G14" i="14"/>
  <c r="W14" i="14"/>
  <c r="F14" i="14"/>
  <c r="AC14" i="14"/>
  <c r="AB14" i="14"/>
  <c r="J14" i="14"/>
  <c r="I14" i="14"/>
  <c r="E14" i="14"/>
  <c r="AA14" i="14"/>
  <c r="O14" i="23"/>
  <c r="G14" i="23"/>
  <c r="L14" i="23"/>
  <c r="J14" i="23"/>
  <c r="P14" i="23"/>
  <c r="K14" i="23"/>
  <c r="H14" i="23"/>
  <c r="N14" i="23"/>
  <c r="M14" i="23"/>
  <c r="I14" i="23"/>
  <c r="E14" i="23"/>
  <c r="Q14" i="23"/>
  <c r="F14" i="23"/>
  <c r="A16" i="12"/>
  <c r="C15" i="12"/>
  <c r="L15" i="12" s="1"/>
  <c r="D15" i="12"/>
  <c r="L14" i="8"/>
  <c r="E14" i="8"/>
  <c r="M14" i="8"/>
  <c r="H14" i="8"/>
  <c r="G14" i="8"/>
  <c r="F14" i="8"/>
  <c r="J14" i="8"/>
  <c r="G14" i="6"/>
  <c r="T14" i="6"/>
  <c r="U14" i="6"/>
  <c r="F14" i="6"/>
  <c r="E14" i="6"/>
  <c r="R14" i="6"/>
  <c r="J14" i="6"/>
  <c r="Q14" i="6"/>
  <c r="I14" i="6"/>
  <c r="S14" i="6"/>
  <c r="P14" i="6"/>
  <c r="K14" i="6"/>
  <c r="H14" i="6"/>
  <c r="S12" i="5"/>
  <c r="J14" i="5"/>
  <c r="N14" i="5"/>
  <c r="F14" i="5"/>
  <c r="K14" i="5"/>
  <c r="P14" i="5"/>
  <c r="O14" i="5"/>
  <c r="M14" i="5"/>
  <c r="E14" i="5"/>
  <c r="L14" i="5"/>
  <c r="H14" i="5"/>
  <c r="G14" i="5"/>
  <c r="I14" i="5"/>
  <c r="U13" i="5"/>
  <c r="V13" i="4"/>
  <c r="M14" i="4"/>
  <c r="E14" i="4"/>
  <c r="L14" i="4"/>
  <c r="K14" i="4"/>
  <c r="J14" i="4"/>
  <c r="P14" i="4"/>
  <c r="I14" i="4"/>
  <c r="H14" i="4"/>
  <c r="O14" i="4"/>
  <c r="G14" i="4"/>
  <c r="N14" i="4"/>
  <c r="F14" i="4"/>
  <c r="P10" i="3"/>
  <c r="P11" i="3"/>
  <c r="P12" i="3"/>
  <c r="I14" i="3"/>
  <c r="J14" i="3"/>
  <c r="L14" i="3"/>
  <c r="K14" i="3"/>
  <c r="N14" i="3"/>
  <c r="H14" i="3"/>
  <c r="P14" i="3"/>
  <c r="G14" i="3"/>
  <c r="F14" i="3"/>
  <c r="E14" i="3"/>
  <c r="O14" i="3"/>
  <c r="M14" i="3"/>
  <c r="C14" i="23"/>
  <c r="T14" i="23" s="1"/>
  <c r="D14" i="23"/>
  <c r="A15" i="23"/>
  <c r="A15" i="8"/>
  <c r="A15" i="5"/>
  <c r="Q15" i="5" s="1"/>
  <c r="C14" i="5"/>
  <c r="T14" i="5" s="1"/>
  <c r="D14" i="5"/>
  <c r="D14" i="22"/>
  <c r="C14" i="22"/>
  <c r="D14" i="8"/>
  <c r="C14" i="8"/>
  <c r="P14" i="8" s="1"/>
  <c r="D14" i="3"/>
  <c r="A15" i="3"/>
  <c r="C14" i="3"/>
  <c r="A15" i="4"/>
  <c r="R15" i="4" s="1"/>
  <c r="D14" i="4"/>
  <c r="C14" i="4"/>
  <c r="U14" i="4" s="1"/>
  <c r="G41" i="9"/>
  <c r="A42" i="9"/>
  <c r="E42" i="9" s="1"/>
  <c r="C41" i="9"/>
  <c r="J41" i="9" s="1"/>
  <c r="D41" i="9"/>
  <c r="H41" i="9"/>
  <c r="E41" i="9"/>
  <c r="A15" i="6"/>
  <c r="A15" i="22"/>
  <c r="P9" i="3"/>
  <c r="C12" i="8"/>
  <c r="P12" i="8" s="1"/>
  <c r="D12" i="8"/>
  <c r="D23" i="17"/>
  <c r="W1" i="3"/>
  <c r="W14" i="3" s="1"/>
  <c r="K13" i="12" l="1"/>
  <c r="H15" i="19"/>
  <c r="T15" i="19"/>
  <c r="C15" i="19"/>
  <c r="AG15" i="19" s="1"/>
  <c r="X15" i="19"/>
  <c r="M15" i="19"/>
  <c r="D15" i="19"/>
  <c r="Y15" i="19"/>
  <c r="U15" i="19"/>
  <c r="I15" i="19"/>
  <c r="AC15" i="19"/>
  <c r="J15" i="19"/>
  <c r="AB15" i="19"/>
  <c r="R15" i="19"/>
  <c r="F15" i="19"/>
  <c r="G15" i="19"/>
  <c r="AA15" i="19"/>
  <c r="P15" i="19"/>
  <c r="S15" i="19"/>
  <c r="AD15" i="19"/>
  <c r="A16" i="19"/>
  <c r="Q15" i="19"/>
  <c r="Q12" i="8"/>
  <c r="O12" i="8" s="1"/>
  <c r="Q14" i="8"/>
  <c r="R9" i="6"/>
  <c r="R10" i="6"/>
  <c r="R11" i="6"/>
  <c r="R12" i="6"/>
  <c r="R13" i="6"/>
  <c r="R1" i="15"/>
  <c r="AC1" i="19"/>
  <c r="R1" i="16"/>
  <c r="Q1" i="4"/>
  <c r="M1" i="6"/>
  <c r="K1" i="14"/>
  <c r="AV1" i="22"/>
  <c r="AF1" i="15"/>
  <c r="AC9" i="14"/>
  <c r="AC10" i="14"/>
  <c r="AC11" i="14"/>
  <c r="AC12" i="14"/>
  <c r="AC13" i="14"/>
  <c r="P9" i="4"/>
  <c r="P10" i="4"/>
  <c r="P11" i="4"/>
  <c r="P12" i="4"/>
  <c r="P13" i="4"/>
  <c r="S14" i="8"/>
  <c r="I15" i="14"/>
  <c r="I15" i="8"/>
  <c r="K15" i="8"/>
  <c r="R14" i="8"/>
  <c r="K15" i="14"/>
  <c r="F15" i="14"/>
  <c r="D15" i="14"/>
  <c r="X15" i="14"/>
  <c r="I40" i="9"/>
  <c r="AF13" i="19"/>
  <c r="BO13" i="22"/>
  <c r="BB13" i="22"/>
  <c r="O13" i="11"/>
  <c r="BH14" i="22"/>
  <c r="S13" i="23"/>
  <c r="W14" i="23"/>
  <c r="BF14" i="22"/>
  <c r="BD14" i="3"/>
  <c r="BE14" i="3" s="1"/>
  <c r="BC14" i="22"/>
  <c r="BD14" i="22" s="1"/>
  <c r="AJ14" i="15"/>
  <c r="AJ14" i="19"/>
  <c r="BE14" i="22"/>
  <c r="K41" i="9"/>
  <c r="W15" i="14"/>
  <c r="AA15" i="14"/>
  <c r="AL14" i="19"/>
  <c r="BG14" i="22"/>
  <c r="AK14" i="15"/>
  <c r="BI14" i="22"/>
  <c r="AA14" i="16"/>
  <c r="L41" i="9"/>
  <c r="J16" i="12"/>
  <c r="I16" i="12"/>
  <c r="H16" i="12"/>
  <c r="G16" i="12"/>
  <c r="E16" i="12"/>
  <c r="F16" i="12"/>
  <c r="J15" i="14"/>
  <c r="AM15" i="22"/>
  <c r="AQ15" i="22"/>
  <c r="C15" i="14"/>
  <c r="AG15" i="14" s="1"/>
  <c r="W14" i="4"/>
  <c r="W14" i="5"/>
  <c r="AC15" i="14"/>
  <c r="AK14" i="19"/>
  <c r="BJ14" i="22"/>
  <c r="U14" i="23"/>
  <c r="AI14" i="14"/>
  <c r="AI14" i="19"/>
  <c r="N14" i="12"/>
  <c r="K14" i="12" s="1"/>
  <c r="N15" i="12"/>
  <c r="M15" i="12"/>
  <c r="AB15" i="14"/>
  <c r="A16" i="14"/>
  <c r="V14" i="5"/>
  <c r="V14" i="23"/>
  <c r="G15" i="14"/>
  <c r="H15" i="14"/>
  <c r="E15" i="14"/>
  <c r="Y15" i="14"/>
  <c r="Z15" i="14"/>
  <c r="AW15" i="22"/>
  <c r="AO15" i="22"/>
  <c r="AG15" i="22"/>
  <c r="Y15" i="22"/>
  <c r="Q15" i="22"/>
  <c r="AY15" i="22"/>
  <c r="AI15" i="22"/>
  <c r="AA15" i="22"/>
  <c r="S15" i="22"/>
  <c r="K15" i="22"/>
  <c r="AX15" i="22"/>
  <c r="AC15" i="22"/>
  <c r="R15" i="22"/>
  <c r="H15" i="22"/>
  <c r="AZ15" i="22"/>
  <c r="AL15" i="22"/>
  <c r="Z15" i="22"/>
  <c r="N15" i="22"/>
  <c r="AR15" i="22"/>
  <c r="AD15" i="22"/>
  <c r="O15" i="22"/>
  <c r="AT15" i="22"/>
  <c r="AE15" i="22"/>
  <c r="M15" i="22"/>
  <c r="AS15" i="22"/>
  <c r="AB15" i="22"/>
  <c r="L15" i="22"/>
  <c r="AP15" i="22"/>
  <c r="X15" i="22"/>
  <c r="J15" i="22"/>
  <c r="AK15" i="22"/>
  <c r="P15" i="22"/>
  <c r="AJ15" i="22"/>
  <c r="I15" i="22"/>
  <c r="AH15" i="22"/>
  <c r="G15" i="22"/>
  <c r="AF15" i="22"/>
  <c r="F15" i="22"/>
  <c r="BA15" i="22"/>
  <c r="W15" i="22"/>
  <c r="E15" i="22"/>
  <c r="AV15" i="22"/>
  <c r="V15" i="22"/>
  <c r="AU15" i="22"/>
  <c r="U15" i="22"/>
  <c r="AN15" i="22"/>
  <c r="T15" i="22"/>
  <c r="AE14" i="19"/>
  <c r="AE15" i="19"/>
  <c r="AB16" i="19"/>
  <c r="T16" i="19"/>
  <c r="L16" i="19"/>
  <c r="R16" i="19"/>
  <c r="AA16" i="19"/>
  <c r="S16" i="19"/>
  <c r="K16" i="19"/>
  <c r="Z16" i="19"/>
  <c r="J16" i="19"/>
  <c r="Y16" i="19"/>
  <c r="Q16" i="19"/>
  <c r="I16" i="19"/>
  <c r="X16" i="19"/>
  <c r="P16" i="19"/>
  <c r="H16" i="19"/>
  <c r="O16" i="19"/>
  <c r="G16" i="19"/>
  <c r="AC16" i="19"/>
  <c r="W16" i="19"/>
  <c r="N16" i="19"/>
  <c r="AD16" i="19"/>
  <c r="F16" i="19"/>
  <c r="E16" i="19"/>
  <c r="V16" i="19"/>
  <c r="U16" i="19"/>
  <c r="M16" i="19"/>
  <c r="O15" i="15"/>
  <c r="M15" i="15"/>
  <c r="R15" i="15"/>
  <c r="G15" i="15"/>
  <c r="E15" i="15"/>
  <c r="K15" i="15"/>
  <c r="F15" i="15"/>
  <c r="L15" i="15"/>
  <c r="N15" i="15"/>
  <c r="Q15" i="15"/>
  <c r="D15" i="15"/>
  <c r="J15" i="15"/>
  <c r="I15" i="15"/>
  <c r="P15" i="15"/>
  <c r="C15" i="15"/>
  <c r="AI15" i="15" s="1"/>
  <c r="H15" i="15"/>
  <c r="A16" i="15"/>
  <c r="J15" i="23"/>
  <c r="O15" i="23"/>
  <c r="G15" i="23"/>
  <c r="M15" i="23"/>
  <c r="E15" i="23"/>
  <c r="P15" i="23"/>
  <c r="K15" i="23"/>
  <c r="N15" i="23"/>
  <c r="L15" i="23"/>
  <c r="I15" i="23"/>
  <c r="H15" i="23"/>
  <c r="F15" i="23"/>
  <c r="Q15" i="23"/>
  <c r="D16" i="12"/>
  <c r="A17" i="12"/>
  <c r="C16" i="12"/>
  <c r="L16" i="12" s="1"/>
  <c r="F15" i="8"/>
  <c r="L15" i="8"/>
  <c r="H15" i="8"/>
  <c r="G15" i="8"/>
  <c r="M15" i="8"/>
  <c r="E15" i="8"/>
  <c r="J15" i="8"/>
  <c r="S15" i="8" s="1"/>
  <c r="G15" i="6"/>
  <c r="U15" i="6"/>
  <c r="F15" i="6"/>
  <c r="T15" i="6"/>
  <c r="M15" i="6"/>
  <c r="E15" i="6"/>
  <c r="R15" i="6"/>
  <c r="J15" i="6"/>
  <c r="Q15" i="6"/>
  <c r="I15" i="6"/>
  <c r="S15" i="6"/>
  <c r="P15" i="6"/>
  <c r="K15" i="6"/>
  <c r="H15" i="6"/>
  <c r="S13" i="5"/>
  <c r="J15" i="5"/>
  <c r="V14" i="4"/>
  <c r="P15" i="5"/>
  <c r="F15" i="5"/>
  <c r="I15" i="5"/>
  <c r="H15" i="5"/>
  <c r="O15" i="5"/>
  <c r="G15" i="5"/>
  <c r="N15" i="5"/>
  <c r="L15" i="5"/>
  <c r="K15" i="5"/>
  <c r="M15" i="5"/>
  <c r="E15" i="5"/>
  <c r="P15" i="4"/>
  <c r="H15" i="4"/>
  <c r="O15" i="4"/>
  <c r="G15" i="4"/>
  <c r="N15" i="4"/>
  <c r="F15" i="4"/>
  <c r="M15" i="4"/>
  <c r="E15" i="4"/>
  <c r="L15" i="4"/>
  <c r="K15" i="4"/>
  <c r="J15" i="4"/>
  <c r="Q15" i="4"/>
  <c r="I15" i="4"/>
  <c r="U14" i="5"/>
  <c r="P15" i="3"/>
  <c r="H15" i="3"/>
  <c r="G15" i="3"/>
  <c r="O15" i="3"/>
  <c r="F15" i="3"/>
  <c r="I15" i="3"/>
  <c r="W15" i="3"/>
  <c r="N15" i="3"/>
  <c r="M15" i="3"/>
  <c r="L15" i="3"/>
  <c r="K15" i="3"/>
  <c r="J15" i="3"/>
  <c r="E15" i="3"/>
  <c r="W10" i="3"/>
  <c r="W11" i="3"/>
  <c r="W12" i="3"/>
  <c r="W13" i="3"/>
  <c r="A16" i="23"/>
  <c r="D15" i="23"/>
  <c r="C15" i="23"/>
  <c r="T15" i="23" s="1"/>
  <c r="C15" i="8"/>
  <c r="P15" i="8" s="1"/>
  <c r="D15" i="8"/>
  <c r="A16" i="8"/>
  <c r="D15" i="5"/>
  <c r="A16" i="5"/>
  <c r="Q16" i="5" s="1"/>
  <c r="C15" i="5"/>
  <c r="T15" i="5" s="1"/>
  <c r="C15" i="3"/>
  <c r="BD15" i="3" s="1"/>
  <c r="A16" i="3"/>
  <c r="D15" i="3"/>
  <c r="C15" i="22"/>
  <c r="BC15" i="22" s="1"/>
  <c r="D15" i="22"/>
  <c r="A16" i="4"/>
  <c r="R16" i="4" s="1"/>
  <c r="D15" i="4"/>
  <c r="C15" i="4"/>
  <c r="U15" i="4" s="1"/>
  <c r="C42" i="9"/>
  <c r="J42" i="9" s="1"/>
  <c r="D42" i="9"/>
  <c r="A43" i="9"/>
  <c r="C43" i="9" s="1"/>
  <c r="J43" i="9" s="1"/>
  <c r="H42" i="9"/>
  <c r="F42" i="9"/>
  <c r="G42" i="9"/>
  <c r="A16" i="6"/>
  <c r="A16" i="22"/>
  <c r="W9" i="3"/>
  <c r="A17" i="19"/>
  <c r="D16" i="19"/>
  <c r="C16" i="19"/>
  <c r="AG16" i="19" s="1"/>
  <c r="D13" i="8"/>
  <c r="C13" i="8"/>
  <c r="P13" i="8" s="1"/>
  <c r="D24" i="17"/>
  <c r="Q1" i="3"/>
  <c r="AK15" i="19" l="1"/>
  <c r="AH15" i="19"/>
  <c r="AL15" i="19"/>
  <c r="AJ15" i="19"/>
  <c r="AI15" i="19"/>
  <c r="R15" i="8"/>
  <c r="O15" i="8" s="1"/>
  <c r="Q15" i="8"/>
  <c r="Q13" i="8"/>
  <c r="O13" i="8" s="1"/>
  <c r="I16" i="8"/>
  <c r="K16" i="8"/>
  <c r="AH15" i="14"/>
  <c r="AD1" i="19"/>
  <c r="S1" i="16"/>
  <c r="N1" i="6"/>
  <c r="L1" i="14"/>
  <c r="AU1" i="22"/>
  <c r="K9" i="14"/>
  <c r="K10" i="14"/>
  <c r="BF10" i="14" s="1"/>
  <c r="K11" i="14"/>
  <c r="K12" i="14"/>
  <c r="K13" i="14"/>
  <c r="K14" i="14"/>
  <c r="D16" i="14"/>
  <c r="M9" i="6"/>
  <c r="M10" i="6"/>
  <c r="M11" i="6"/>
  <c r="M12" i="6"/>
  <c r="M13" i="6"/>
  <c r="M14" i="6"/>
  <c r="O14" i="8"/>
  <c r="Q9" i="4"/>
  <c r="Q10" i="4"/>
  <c r="X10" i="4" s="1"/>
  <c r="Q11" i="4"/>
  <c r="X11" i="4" s="1"/>
  <c r="T11" i="4" s="1"/>
  <c r="Q12" i="4"/>
  <c r="X12" i="4" s="1"/>
  <c r="T12" i="4" s="1"/>
  <c r="Q13" i="4"/>
  <c r="X13" i="4" s="1"/>
  <c r="T13" i="4" s="1"/>
  <c r="Q14" i="4"/>
  <c r="X14" i="4" s="1"/>
  <c r="T14" i="4" s="1"/>
  <c r="A17" i="14"/>
  <c r="AB17" i="14" s="1"/>
  <c r="K16" i="14"/>
  <c r="H16" i="14"/>
  <c r="I16" i="14"/>
  <c r="G16" i="14"/>
  <c r="BO14" i="22"/>
  <c r="AH16" i="19"/>
  <c r="BH15" i="22"/>
  <c r="AF14" i="19"/>
  <c r="W15" i="5"/>
  <c r="V15" i="23"/>
  <c r="AF15" i="19"/>
  <c r="BE15" i="3"/>
  <c r="BD15" i="22"/>
  <c r="W15" i="23"/>
  <c r="AK16" i="19"/>
  <c r="BI15" i="22"/>
  <c r="BB14" i="22"/>
  <c r="V15" i="5"/>
  <c r="E16" i="14"/>
  <c r="Y16" i="14"/>
  <c r="AM16" i="22"/>
  <c r="AQ16" i="22"/>
  <c r="AA16" i="14"/>
  <c r="AC16" i="14"/>
  <c r="BJ15" i="22"/>
  <c r="K15" i="12"/>
  <c r="S14" i="23"/>
  <c r="W15" i="4"/>
  <c r="X16" i="14"/>
  <c r="AL16" i="19"/>
  <c r="AI15" i="14"/>
  <c r="N16" i="12"/>
  <c r="U15" i="23"/>
  <c r="F17" i="12"/>
  <c r="J17" i="12"/>
  <c r="E17" i="12"/>
  <c r="I17" i="12"/>
  <c r="G17" i="12"/>
  <c r="H17" i="12"/>
  <c r="F16" i="14"/>
  <c r="J16" i="14"/>
  <c r="AJ15" i="15"/>
  <c r="BG15" i="22"/>
  <c r="BF15" i="22"/>
  <c r="L42" i="9"/>
  <c r="AB16" i="14"/>
  <c r="BE15" i="22"/>
  <c r="C16" i="14"/>
  <c r="AG16" i="14" s="1"/>
  <c r="X15" i="4"/>
  <c r="Z16" i="14"/>
  <c r="W16" i="14"/>
  <c r="AK15" i="15"/>
  <c r="AI16" i="19"/>
  <c r="AJ16" i="19"/>
  <c r="I41" i="9"/>
  <c r="AV16" i="22"/>
  <c r="AN16" i="22"/>
  <c r="AF16" i="22"/>
  <c r="X16" i="22"/>
  <c r="P16" i="22"/>
  <c r="H16" i="22"/>
  <c r="AX16" i="22"/>
  <c r="AP16" i="22"/>
  <c r="AH16" i="22"/>
  <c r="Z16" i="22"/>
  <c r="R16" i="22"/>
  <c r="J16" i="22"/>
  <c r="AR16" i="22"/>
  <c r="AG16" i="22"/>
  <c r="V16" i="22"/>
  <c r="L16" i="22"/>
  <c r="AS16" i="22"/>
  <c r="AI16" i="22"/>
  <c r="BA16" i="22"/>
  <c r="AA16" i="22"/>
  <c r="N16" i="22"/>
  <c r="AZ16" i="22"/>
  <c r="AK16" i="22"/>
  <c r="U16" i="22"/>
  <c r="G16" i="22"/>
  <c r="AU16" i="22"/>
  <c r="AC16" i="22"/>
  <c r="M16" i="22"/>
  <c r="AT16" i="22"/>
  <c r="AB16" i="22"/>
  <c r="K16" i="22"/>
  <c r="Y16" i="22"/>
  <c r="I16" i="22"/>
  <c r="AO16" i="22"/>
  <c r="Q16" i="22"/>
  <c r="AL16" i="22"/>
  <c r="O16" i="22"/>
  <c r="AJ16" i="22"/>
  <c r="F16" i="22"/>
  <c r="AE16" i="22"/>
  <c r="E16" i="22"/>
  <c r="AD16" i="22"/>
  <c r="W16" i="22"/>
  <c r="AY16" i="22"/>
  <c r="T16" i="22"/>
  <c r="AW16" i="22"/>
  <c r="S16" i="22"/>
  <c r="Z17" i="19"/>
  <c r="R17" i="19"/>
  <c r="J17" i="19"/>
  <c r="H17" i="19"/>
  <c r="Y17" i="19"/>
  <c r="Q17" i="19"/>
  <c r="I17" i="19"/>
  <c r="X17" i="19"/>
  <c r="P17" i="19"/>
  <c r="W17" i="19"/>
  <c r="O17" i="19"/>
  <c r="G17" i="19"/>
  <c r="AD17" i="19"/>
  <c r="V17" i="19"/>
  <c r="N17" i="19"/>
  <c r="F17" i="19"/>
  <c r="L17" i="19"/>
  <c r="U17" i="19"/>
  <c r="M17" i="19"/>
  <c r="AC17" i="19"/>
  <c r="K17" i="19"/>
  <c r="T17" i="19"/>
  <c r="S17" i="19"/>
  <c r="AB17" i="19"/>
  <c r="E17" i="19"/>
  <c r="AA17" i="19"/>
  <c r="AE16" i="19"/>
  <c r="O16" i="15"/>
  <c r="E16" i="15"/>
  <c r="K16" i="15"/>
  <c r="P16" i="15"/>
  <c r="G16" i="15"/>
  <c r="C16" i="15"/>
  <c r="AI16" i="15" s="1"/>
  <c r="H16" i="15"/>
  <c r="F16" i="15"/>
  <c r="L16" i="15"/>
  <c r="R16" i="15"/>
  <c r="M16" i="15"/>
  <c r="N16" i="15"/>
  <c r="A17" i="15"/>
  <c r="D16" i="15"/>
  <c r="J16" i="15"/>
  <c r="I16" i="15"/>
  <c r="Q16" i="15"/>
  <c r="Y17" i="14"/>
  <c r="E17" i="14"/>
  <c r="K17" i="14"/>
  <c r="M16" i="23"/>
  <c r="E16" i="23"/>
  <c r="J16" i="23"/>
  <c r="P16" i="23"/>
  <c r="H16" i="23"/>
  <c r="O16" i="23"/>
  <c r="K16" i="23"/>
  <c r="G16" i="23"/>
  <c r="N16" i="23"/>
  <c r="L16" i="23"/>
  <c r="I16" i="23"/>
  <c r="Q16" i="23"/>
  <c r="F16" i="23"/>
  <c r="K42" i="9"/>
  <c r="M16" i="12"/>
  <c r="A18" i="12"/>
  <c r="C17" i="12"/>
  <c r="L17" i="12" s="1"/>
  <c r="D17" i="12"/>
  <c r="H16" i="8"/>
  <c r="E16" i="8"/>
  <c r="L16" i="8"/>
  <c r="G16" i="8"/>
  <c r="M16" i="8"/>
  <c r="F16" i="8"/>
  <c r="R16" i="8" s="1"/>
  <c r="J16" i="8"/>
  <c r="S16" i="8" s="1"/>
  <c r="G16" i="6"/>
  <c r="U16" i="6"/>
  <c r="T16" i="6"/>
  <c r="N16" i="6"/>
  <c r="F16" i="6"/>
  <c r="M16" i="6"/>
  <c r="E16" i="6"/>
  <c r="R16" i="6"/>
  <c r="J16" i="6"/>
  <c r="Q16" i="6"/>
  <c r="I16" i="6"/>
  <c r="S16" i="6"/>
  <c r="K16" i="6"/>
  <c r="H16" i="6"/>
  <c r="P16" i="6"/>
  <c r="V15" i="4"/>
  <c r="S14" i="5"/>
  <c r="J16" i="5"/>
  <c r="N16" i="5"/>
  <c r="F16" i="5"/>
  <c r="K16" i="5"/>
  <c r="H16" i="5"/>
  <c r="G16" i="5"/>
  <c r="M16" i="5"/>
  <c r="E16" i="5"/>
  <c r="L16" i="5"/>
  <c r="P16" i="5"/>
  <c r="O16" i="5"/>
  <c r="I16" i="5"/>
  <c r="K16" i="4"/>
  <c r="J16" i="4"/>
  <c r="Q16" i="4"/>
  <c r="I16" i="4"/>
  <c r="P16" i="4"/>
  <c r="H16" i="4"/>
  <c r="O16" i="4"/>
  <c r="G16" i="4"/>
  <c r="N16" i="4"/>
  <c r="F16" i="4"/>
  <c r="M16" i="4"/>
  <c r="E16" i="4"/>
  <c r="L16" i="4"/>
  <c r="U15" i="5"/>
  <c r="C16" i="23"/>
  <c r="T16" i="23" s="1"/>
  <c r="Q11" i="3"/>
  <c r="Q12" i="3"/>
  <c r="Q13" i="3"/>
  <c r="Q14" i="3"/>
  <c r="W16" i="3"/>
  <c r="O16" i="3"/>
  <c r="G16" i="3"/>
  <c r="M16" i="3"/>
  <c r="L16" i="3"/>
  <c r="N16" i="3"/>
  <c r="E16" i="3"/>
  <c r="F16" i="3"/>
  <c r="Q16" i="3"/>
  <c r="P16" i="3"/>
  <c r="K16" i="3"/>
  <c r="J16" i="3"/>
  <c r="I16" i="3"/>
  <c r="H16" i="3"/>
  <c r="Q15" i="3"/>
  <c r="Q9" i="3"/>
  <c r="Q10" i="3"/>
  <c r="A17" i="23"/>
  <c r="D16" i="23"/>
  <c r="A17" i="5"/>
  <c r="Q17" i="5" s="1"/>
  <c r="D16" i="3"/>
  <c r="D16" i="8"/>
  <c r="C16" i="8"/>
  <c r="P16" i="8" s="1"/>
  <c r="Q16" i="8" s="1"/>
  <c r="A17" i="8"/>
  <c r="C16" i="5"/>
  <c r="T16" i="5" s="1"/>
  <c r="D16" i="5"/>
  <c r="A17" i="3"/>
  <c r="C16" i="3"/>
  <c r="BD16" i="3" s="1"/>
  <c r="C16" i="22"/>
  <c r="BC16" i="22" s="1"/>
  <c r="D16" i="22"/>
  <c r="D17" i="14"/>
  <c r="G43" i="9"/>
  <c r="A17" i="4"/>
  <c r="R17" i="4" s="1"/>
  <c r="D16" i="4"/>
  <c r="C16" i="4"/>
  <c r="U16" i="4" s="1"/>
  <c r="D43" i="9"/>
  <c r="K43" i="9" s="1"/>
  <c r="E43" i="9"/>
  <c r="A44" i="9"/>
  <c r="G44" i="9" s="1"/>
  <c r="H43" i="9"/>
  <c r="F43" i="9"/>
  <c r="A17" i="6"/>
  <c r="A17" i="22"/>
  <c r="D17" i="19"/>
  <c r="C17" i="19"/>
  <c r="AG17" i="19" s="1"/>
  <c r="A18" i="19"/>
  <c r="D25" i="17"/>
  <c r="R1" i="3"/>
  <c r="AH16" i="14" l="1"/>
  <c r="N9" i="6"/>
  <c r="N10" i="6"/>
  <c r="N11" i="6"/>
  <c r="N12" i="6"/>
  <c r="N13" i="6"/>
  <c r="N14" i="6"/>
  <c r="N15" i="6"/>
  <c r="Z15" i="6" s="1"/>
  <c r="L9" i="14"/>
  <c r="L10" i="14"/>
  <c r="L11" i="14"/>
  <c r="L12" i="14"/>
  <c r="L13" i="14"/>
  <c r="L14" i="14"/>
  <c r="L15" i="14"/>
  <c r="F17" i="14"/>
  <c r="H17" i="14"/>
  <c r="O16" i="8"/>
  <c r="I17" i="14"/>
  <c r="X17" i="14"/>
  <c r="W17" i="14"/>
  <c r="L17" i="14"/>
  <c r="I17" i="8"/>
  <c r="K17" i="8"/>
  <c r="A18" i="14"/>
  <c r="J18" i="14" s="1"/>
  <c r="G17" i="14"/>
  <c r="AA17" i="14"/>
  <c r="T1" i="16"/>
  <c r="L1" i="6"/>
  <c r="AM1" i="22"/>
  <c r="L1" i="19"/>
  <c r="C17" i="14"/>
  <c r="AG17" i="14" s="1"/>
  <c r="AH17" i="14" s="1"/>
  <c r="Z14" i="6"/>
  <c r="J17" i="14"/>
  <c r="L16" i="14"/>
  <c r="Z13" i="6"/>
  <c r="AC17" i="14"/>
  <c r="Z17" i="14"/>
  <c r="Z12" i="6"/>
  <c r="Z11" i="6"/>
  <c r="W16" i="23"/>
  <c r="S15" i="23"/>
  <c r="U16" i="23"/>
  <c r="V16" i="23"/>
  <c r="BF16" i="22"/>
  <c r="BB15" i="22"/>
  <c r="BD16" i="22"/>
  <c r="AF16" i="19"/>
  <c r="AH17" i="19"/>
  <c r="N17" i="12"/>
  <c r="BO15" i="22"/>
  <c r="W16" i="4"/>
  <c r="W16" i="5"/>
  <c r="AK16" i="15"/>
  <c r="AJ17" i="19"/>
  <c r="L43" i="9"/>
  <c r="I43" i="9" s="1"/>
  <c r="V16" i="5"/>
  <c r="M17" i="12"/>
  <c r="BJ16" i="22"/>
  <c r="BH16" i="22"/>
  <c r="BG16" i="22"/>
  <c r="F18" i="12"/>
  <c r="E18" i="12"/>
  <c r="G18" i="12"/>
  <c r="H18" i="12"/>
  <c r="I18" i="12"/>
  <c r="J18" i="12"/>
  <c r="X16" i="4"/>
  <c r="K16" i="12"/>
  <c r="AL17" i="19"/>
  <c r="BE16" i="22"/>
  <c r="AI16" i="14"/>
  <c r="AM17" i="22"/>
  <c r="AQ17" i="22"/>
  <c r="BE16" i="3"/>
  <c r="Z16" i="6"/>
  <c r="AJ16" i="15"/>
  <c r="AI17" i="19"/>
  <c r="AK17" i="19"/>
  <c r="BI16" i="22"/>
  <c r="AU17" i="22"/>
  <c r="AE17" i="22"/>
  <c r="W17" i="22"/>
  <c r="O17" i="22"/>
  <c r="G17" i="22"/>
  <c r="AW17" i="22"/>
  <c r="AO17" i="22"/>
  <c r="AG17" i="22"/>
  <c r="Y17" i="22"/>
  <c r="Q17" i="22"/>
  <c r="I17" i="22"/>
  <c r="AV17" i="22"/>
  <c r="AK17" i="22"/>
  <c r="AA17" i="22"/>
  <c r="P17" i="22"/>
  <c r="E17" i="22"/>
  <c r="AX17" i="22"/>
  <c r="AL17" i="22"/>
  <c r="AB17" i="22"/>
  <c r="R17" i="22"/>
  <c r="F17" i="22"/>
  <c r="AT17" i="22"/>
  <c r="AH17" i="22"/>
  <c r="T17" i="22"/>
  <c r="BA17" i="22"/>
  <c r="AJ17" i="22"/>
  <c r="U17" i="22"/>
  <c r="AI17" i="22"/>
  <c r="N17" i="22"/>
  <c r="AZ17" i="22"/>
  <c r="AF17" i="22"/>
  <c r="M17" i="22"/>
  <c r="AY17" i="22"/>
  <c r="AD17" i="22"/>
  <c r="L17" i="22"/>
  <c r="X17" i="22"/>
  <c r="AS17" i="22"/>
  <c r="V17" i="22"/>
  <c r="AR17" i="22"/>
  <c r="S17" i="22"/>
  <c r="K17" i="22"/>
  <c r="AP17" i="22"/>
  <c r="J17" i="22"/>
  <c r="AN17" i="22"/>
  <c r="H17" i="22"/>
  <c r="AC17" i="22"/>
  <c r="Z17" i="22"/>
  <c r="AE17" i="19"/>
  <c r="X18" i="19"/>
  <c r="P18" i="19"/>
  <c r="H18" i="19"/>
  <c r="V18" i="19"/>
  <c r="F18" i="19"/>
  <c r="W18" i="19"/>
  <c r="O18" i="19"/>
  <c r="G18" i="19"/>
  <c r="AD18" i="19"/>
  <c r="N18" i="19"/>
  <c r="AC18" i="19"/>
  <c r="U18" i="19"/>
  <c r="M18" i="19"/>
  <c r="E18" i="19"/>
  <c r="AB18" i="19"/>
  <c r="T18" i="19"/>
  <c r="L18" i="19"/>
  <c r="AA18" i="19"/>
  <c r="I18" i="19"/>
  <c r="S18" i="19"/>
  <c r="R18" i="19"/>
  <c r="Q18" i="19"/>
  <c r="K18" i="19"/>
  <c r="Z18" i="19"/>
  <c r="J18" i="19"/>
  <c r="Y18" i="19"/>
  <c r="M17" i="15"/>
  <c r="O17" i="15"/>
  <c r="E17" i="15"/>
  <c r="K17" i="15"/>
  <c r="P17" i="15"/>
  <c r="G17" i="15"/>
  <c r="C17" i="15"/>
  <c r="AI17" i="15" s="1"/>
  <c r="H17" i="15"/>
  <c r="F17" i="15"/>
  <c r="L17" i="15"/>
  <c r="R17" i="15"/>
  <c r="A18" i="15"/>
  <c r="D17" i="15"/>
  <c r="J17" i="15"/>
  <c r="I17" i="15"/>
  <c r="Q17" i="15"/>
  <c r="N17" i="15"/>
  <c r="P17" i="23"/>
  <c r="H17" i="23"/>
  <c r="M17" i="23"/>
  <c r="E17" i="23"/>
  <c r="K17" i="23"/>
  <c r="O17" i="23"/>
  <c r="J17" i="23"/>
  <c r="N17" i="23"/>
  <c r="L17" i="23"/>
  <c r="I17" i="23"/>
  <c r="G17" i="23"/>
  <c r="F17" i="23"/>
  <c r="Q17" i="23"/>
  <c r="I42" i="9"/>
  <c r="C18" i="12"/>
  <c r="L18" i="12" s="1"/>
  <c r="D18" i="12"/>
  <c r="M17" i="8"/>
  <c r="G17" i="8"/>
  <c r="H17" i="8"/>
  <c r="E17" i="8"/>
  <c r="F17" i="8"/>
  <c r="L17" i="8"/>
  <c r="J17" i="8"/>
  <c r="T17" i="6"/>
  <c r="G17" i="6"/>
  <c r="U17" i="6"/>
  <c r="N17" i="6"/>
  <c r="F17" i="6"/>
  <c r="M17" i="6"/>
  <c r="E17" i="6"/>
  <c r="L17" i="6"/>
  <c r="R17" i="6"/>
  <c r="J17" i="6"/>
  <c r="Q17" i="6"/>
  <c r="I17" i="6"/>
  <c r="P17" i="6"/>
  <c r="K17" i="6"/>
  <c r="H17" i="6"/>
  <c r="S17" i="6"/>
  <c r="S15" i="5"/>
  <c r="J17" i="5"/>
  <c r="D17" i="5"/>
  <c r="H17" i="5"/>
  <c r="O17" i="5"/>
  <c r="N17" i="5"/>
  <c r="L17" i="5"/>
  <c r="K17" i="5"/>
  <c r="I17" i="5"/>
  <c r="P17" i="5"/>
  <c r="G17" i="5"/>
  <c r="F17" i="5"/>
  <c r="M17" i="5"/>
  <c r="E17" i="5"/>
  <c r="T15" i="4"/>
  <c r="U16" i="5"/>
  <c r="V16" i="4"/>
  <c r="N17" i="4"/>
  <c r="F17" i="4"/>
  <c r="M17" i="4"/>
  <c r="E17" i="4"/>
  <c r="L17" i="4"/>
  <c r="K17" i="4"/>
  <c r="I17" i="4"/>
  <c r="J17" i="4"/>
  <c r="Q17" i="4"/>
  <c r="P17" i="4"/>
  <c r="H17" i="4"/>
  <c r="O17" i="4"/>
  <c r="G17" i="4"/>
  <c r="D17" i="23"/>
  <c r="A18" i="23"/>
  <c r="N17" i="3"/>
  <c r="F17" i="3"/>
  <c r="J17" i="3"/>
  <c r="R17" i="3"/>
  <c r="I17" i="3"/>
  <c r="K17" i="3"/>
  <c r="P17" i="3"/>
  <c r="O17" i="3"/>
  <c r="L17" i="3"/>
  <c r="W17" i="3"/>
  <c r="M17" i="3"/>
  <c r="H17" i="3"/>
  <c r="G17" i="3"/>
  <c r="E17" i="3"/>
  <c r="Q17" i="3"/>
  <c r="R10" i="3"/>
  <c r="R11" i="3"/>
  <c r="R12" i="3"/>
  <c r="R13" i="3"/>
  <c r="R14" i="3"/>
  <c r="R15" i="3"/>
  <c r="R16" i="3"/>
  <c r="C17" i="23"/>
  <c r="T17" i="23" s="1"/>
  <c r="C17" i="5"/>
  <c r="T17" i="5" s="1"/>
  <c r="A18" i="5"/>
  <c r="Q18" i="5" s="1"/>
  <c r="A18" i="8"/>
  <c r="D17" i="8"/>
  <c r="C17" i="8"/>
  <c r="P17" i="8" s="1"/>
  <c r="D17" i="3"/>
  <c r="A18" i="3"/>
  <c r="C17" i="3"/>
  <c r="BD17" i="3" s="1"/>
  <c r="D17" i="22"/>
  <c r="C17" i="22"/>
  <c r="BC17" i="22" s="1"/>
  <c r="F44" i="9"/>
  <c r="A18" i="4"/>
  <c r="R18" i="4" s="1"/>
  <c r="C17" i="4"/>
  <c r="U17" i="4" s="1"/>
  <c r="D17" i="4"/>
  <c r="D44" i="9"/>
  <c r="H44" i="9"/>
  <c r="C44" i="9"/>
  <c r="J44" i="9" s="1"/>
  <c r="A45" i="9"/>
  <c r="D45" i="9" s="1"/>
  <c r="E44" i="9"/>
  <c r="A18" i="6"/>
  <c r="A18" i="22"/>
  <c r="R9" i="3"/>
  <c r="A19" i="19"/>
  <c r="D18" i="19"/>
  <c r="C18" i="19"/>
  <c r="AG18" i="19" s="1"/>
  <c r="D26" i="17"/>
  <c r="S1" i="14"/>
  <c r="S1" i="3"/>
  <c r="S17" i="3" s="1"/>
  <c r="A19" i="14" l="1"/>
  <c r="Y18" i="14"/>
  <c r="K18" i="14"/>
  <c r="C18" i="14"/>
  <c r="AG18" i="14" s="1"/>
  <c r="E18" i="14"/>
  <c r="D18" i="14"/>
  <c r="AH18" i="14" s="1"/>
  <c r="AB18" i="14"/>
  <c r="I18" i="14"/>
  <c r="X18" i="14"/>
  <c r="G18" i="14"/>
  <c r="W18" i="14"/>
  <c r="H18" i="14"/>
  <c r="AI18" i="14" s="1"/>
  <c r="S17" i="8"/>
  <c r="AC18" i="14"/>
  <c r="S18" i="14"/>
  <c r="F18" i="14"/>
  <c r="Q17" i="8"/>
  <c r="AI17" i="14"/>
  <c r="L18" i="14"/>
  <c r="Z18" i="14"/>
  <c r="AA18" i="14"/>
  <c r="U1" i="16"/>
  <c r="O1" i="6"/>
  <c r="AP1" i="22"/>
  <c r="M1" i="19"/>
  <c r="I18" i="8"/>
  <c r="K18" i="8"/>
  <c r="R17" i="8"/>
  <c r="L9" i="6"/>
  <c r="L10" i="6"/>
  <c r="L11" i="6"/>
  <c r="L12" i="6"/>
  <c r="L13" i="6"/>
  <c r="L14" i="6"/>
  <c r="L15" i="6"/>
  <c r="L16" i="6"/>
  <c r="AH18" i="19"/>
  <c r="BD17" i="22"/>
  <c r="AJ17" i="15"/>
  <c r="L44" i="9"/>
  <c r="S16" i="23"/>
  <c r="BE17" i="3"/>
  <c r="U17" i="23"/>
  <c r="BB16" i="22"/>
  <c r="K17" i="12"/>
  <c r="V17" i="5"/>
  <c r="AF17" i="19"/>
  <c r="BO16" i="22"/>
  <c r="AK18" i="19"/>
  <c r="BF17" i="22"/>
  <c r="BI17" i="22"/>
  <c r="N18" i="12"/>
  <c r="U17" i="5"/>
  <c r="BH17" i="22"/>
  <c r="BE17" i="22"/>
  <c r="BJ17" i="22"/>
  <c r="W17" i="4"/>
  <c r="W17" i="23"/>
  <c r="AM18" i="22"/>
  <c r="AQ18" i="22"/>
  <c r="AJ18" i="19"/>
  <c r="V17" i="23"/>
  <c r="AI18" i="19"/>
  <c r="X17" i="4"/>
  <c r="W17" i="5"/>
  <c r="Z17" i="6"/>
  <c r="AK17" i="15"/>
  <c r="AL18" i="19"/>
  <c r="BG17" i="22"/>
  <c r="AT18" i="22"/>
  <c r="AL18" i="22"/>
  <c r="AD18" i="22"/>
  <c r="V18" i="22"/>
  <c r="N18" i="22"/>
  <c r="F18" i="22"/>
  <c r="AV18" i="22"/>
  <c r="AN18" i="22"/>
  <c r="AF18" i="22"/>
  <c r="X18" i="22"/>
  <c r="P18" i="22"/>
  <c r="H18" i="22"/>
  <c r="AZ18" i="22"/>
  <c r="AP18" i="22"/>
  <c r="AE18" i="22"/>
  <c r="T18" i="22"/>
  <c r="J18" i="22"/>
  <c r="BA18" i="22"/>
  <c r="AG18" i="22"/>
  <c r="U18" i="22"/>
  <c r="K18" i="22"/>
  <c r="AO18" i="22"/>
  <c r="AA18" i="22"/>
  <c r="M18" i="22"/>
  <c r="AY18" i="22"/>
  <c r="AJ18" i="22"/>
  <c r="S18" i="22"/>
  <c r="AR18" i="22"/>
  <c r="Y18" i="22"/>
  <c r="E18" i="22"/>
  <c r="W18" i="22"/>
  <c r="AK18" i="22"/>
  <c r="R18" i="22"/>
  <c r="AH18" i="22"/>
  <c r="G18" i="22"/>
  <c r="AC18" i="22"/>
  <c r="AB18" i="22"/>
  <c r="AX18" i="22"/>
  <c r="Z18" i="22"/>
  <c r="AW18" i="22"/>
  <c r="Q18" i="22"/>
  <c r="AU18" i="22"/>
  <c r="O18" i="22"/>
  <c r="AS18" i="22"/>
  <c r="L18" i="22"/>
  <c r="AI18" i="22"/>
  <c r="I18" i="22"/>
  <c r="AD19" i="19"/>
  <c r="V19" i="19"/>
  <c r="N19" i="19"/>
  <c r="F19" i="19"/>
  <c r="T19" i="19"/>
  <c r="L19" i="19"/>
  <c r="AC19" i="19"/>
  <c r="U19" i="19"/>
  <c r="M19" i="19"/>
  <c r="E19" i="19"/>
  <c r="AB19" i="19"/>
  <c r="AA19" i="19"/>
  <c r="S19" i="19"/>
  <c r="K19" i="19"/>
  <c r="Z19" i="19"/>
  <c r="R19" i="19"/>
  <c r="J19" i="19"/>
  <c r="X19" i="19"/>
  <c r="Y19" i="19"/>
  <c r="G19" i="19"/>
  <c r="W19" i="19"/>
  <c r="P19" i="19"/>
  <c r="O19" i="19"/>
  <c r="I19" i="19"/>
  <c r="H19" i="19"/>
  <c r="Q19" i="19"/>
  <c r="AE18" i="19"/>
  <c r="M18" i="15"/>
  <c r="E18" i="15"/>
  <c r="K18" i="15"/>
  <c r="P18" i="15"/>
  <c r="O18" i="15"/>
  <c r="C18" i="15"/>
  <c r="AI18" i="15" s="1"/>
  <c r="H18" i="15"/>
  <c r="G18" i="15"/>
  <c r="L18" i="15"/>
  <c r="R18" i="15"/>
  <c r="N18" i="15"/>
  <c r="F18" i="15"/>
  <c r="D18" i="15"/>
  <c r="J18" i="15"/>
  <c r="A19" i="15"/>
  <c r="I18" i="15"/>
  <c r="Q18" i="15"/>
  <c r="S11" i="14"/>
  <c r="S12" i="14"/>
  <c r="S13" i="14"/>
  <c r="S14" i="14"/>
  <c r="S15" i="14"/>
  <c r="S16" i="14"/>
  <c r="S17" i="14"/>
  <c r="Y19" i="14"/>
  <c r="W19" i="14"/>
  <c r="F19" i="14"/>
  <c r="K19" i="14"/>
  <c r="L19" i="14"/>
  <c r="E19" i="14"/>
  <c r="AA19" i="14"/>
  <c r="I19" i="14"/>
  <c r="Z19" i="14"/>
  <c r="H19" i="14"/>
  <c r="X19" i="14"/>
  <c r="G19" i="14"/>
  <c r="AC19" i="14"/>
  <c r="AB19" i="14"/>
  <c r="S19" i="14"/>
  <c r="J19" i="14"/>
  <c r="K18" i="23"/>
  <c r="P18" i="23"/>
  <c r="H18" i="23"/>
  <c r="N18" i="23"/>
  <c r="F18" i="23"/>
  <c r="O18" i="23"/>
  <c r="J18" i="23"/>
  <c r="G18" i="23"/>
  <c r="M18" i="23"/>
  <c r="L18" i="23"/>
  <c r="I18" i="23"/>
  <c r="Q18" i="23"/>
  <c r="E18" i="23"/>
  <c r="S10" i="14"/>
  <c r="M18" i="12"/>
  <c r="K44" i="9"/>
  <c r="L18" i="8"/>
  <c r="M18" i="8"/>
  <c r="G18" i="8"/>
  <c r="F18" i="8"/>
  <c r="H18" i="8"/>
  <c r="E18" i="8"/>
  <c r="J18" i="8"/>
  <c r="S18" i="8" s="1"/>
  <c r="O18" i="6"/>
  <c r="G18" i="6"/>
  <c r="U18" i="6"/>
  <c r="N18" i="6"/>
  <c r="F18" i="6"/>
  <c r="M18" i="6"/>
  <c r="E18" i="6"/>
  <c r="L18" i="6"/>
  <c r="R18" i="6"/>
  <c r="J18" i="6"/>
  <c r="Q18" i="6"/>
  <c r="I18" i="6"/>
  <c r="T18" i="6"/>
  <c r="P18" i="6"/>
  <c r="K18" i="6"/>
  <c r="S18" i="6"/>
  <c r="H18" i="6"/>
  <c r="S16" i="5"/>
  <c r="J18" i="5"/>
  <c r="T16" i="4"/>
  <c r="N18" i="5"/>
  <c r="F18" i="5"/>
  <c r="L18" i="5"/>
  <c r="M18" i="5"/>
  <c r="E18" i="5"/>
  <c r="K18" i="5"/>
  <c r="P18" i="5"/>
  <c r="H18" i="5"/>
  <c r="O18" i="5"/>
  <c r="G18" i="5"/>
  <c r="I18" i="5"/>
  <c r="V17" i="4"/>
  <c r="Q18" i="4"/>
  <c r="I18" i="4"/>
  <c r="P18" i="4"/>
  <c r="H18" i="4"/>
  <c r="O18" i="4"/>
  <c r="G18" i="4"/>
  <c r="N18" i="4"/>
  <c r="F18" i="4"/>
  <c r="M18" i="4"/>
  <c r="E18" i="4"/>
  <c r="L18" i="4"/>
  <c r="K18" i="4"/>
  <c r="J18" i="4"/>
  <c r="C18" i="23"/>
  <c r="T18" i="23" s="1"/>
  <c r="A19" i="23"/>
  <c r="D18" i="23"/>
  <c r="S10" i="3"/>
  <c r="S11" i="3"/>
  <c r="S12" i="3"/>
  <c r="S13" i="3"/>
  <c r="S14" i="3"/>
  <c r="S15" i="3"/>
  <c r="S16" i="3"/>
  <c r="M18" i="3"/>
  <c r="E18" i="3"/>
  <c r="O18" i="3"/>
  <c r="F18" i="3"/>
  <c r="Q18" i="3"/>
  <c r="H18" i="3"/>
  <c r="P18" i="3"/>
  <c r="G18" i="3"/>
  <c r="L18" i="3"/>
  <c r="W18" i="3"/>
  <c r="R18" i="3"/>
  <c r="K18" i="3"/>
  <c r="I18" i="3"/>
  <c r="S18" i="3"/>
  <c r="N18" i="3"/>
  <c r="J18" i="3"/>
  <c r="D18" i="8"/>
  <c r="C18" i="5"/>
  <c r="T18" i="5" s="1"/>
  <c r="D18" i="5"/>
  <c r="A19" i="5"/>
  <c r="Q19" i="5" s="1"/>
  <c r="C18" i="8"/>
  <c r="P18" i="8" s="1"/>
  <c r="A19" i="8"/>
  <c r="A19" i="3"/>
  <c r="C18" i="3"/>
  <c r="BD18" i="3" s="1"/>
  <c r="D18" i="3"/>
  <c r="A46" i="9"/>
  <c r="E46" i="9" s="1"/>
  <c r="C18" i="22"/>
  <c r="BC18" i="22" s="1"/>
  <c r="D18" i="22"/>
  <c r="D19" i="14"/>
  <c r="A20" i="14"/>
  <c r="C19" i="14"/>
  <c r="AG19" i="14" s="1"/>
  <c r="S9" i="14"/>
  <c r="C45" i="9"/>
  <c r="J45" i="9" s="1"/>
  <c r="K45" i="9" s="1"/>
  <c r="H45" i="9"/>
  <c r="E45" i="9"/>
  <c r="A19" i="4"/>
  <c r="R19" i="4" s="1"/>
  <c r="D18" i="4"/>
  <c r="C18" i="4"/>
  <c r="U18" i="4" s="1"/>
  <c r="G45" i="9"/>
  <c r="F45" i="9"/>
  <c r="A19" i="6"/>
  <c r="A19" i="22"/>
  <c r="S9" i="3"/>
  <c r="D19" i="19"/>
  <c r="A20" i="19"/>
  <c r="C19" i="19"/>
  <c r="AG19" i="19" s="1"/>
  <c r="D27" i="17"/>
  <c r="P1" i="14"/>
  <c r="T1" i="3"/>
  <c r="T18" i="3" s="1"/>
  <c r="R18" i="8" l="1"/>
  <c r="O17" i="8"/>
  <c r="V1" i="16"/>
  <c r="AX1" i="22"/>
  <c r="N1" i="19"/>
  <c r="Q1" i="14"/>
  <c r="I19" i="8"/>
  <c r="K19" i="8"/>
  <c r="Q18" i="8"/>
  <c r="AA15" i="6"/>
  <c r="O9" i="6"/>
  <c r="O10" i="6"/>
  <c r="AA10" i="6" s="1"/>
  <c r="O11" i="6"/>
  <c r="AA11" i="6" s="1"/>
  <c r="O12" i="6"/>
  <c r="AA12" i="6" s="1"/>
  <c r="O13" i="6"/>
  <c r="AA13" i="6" s="1"/>
  <c r="O14" i="6"/>
  <c r="O15" i="6"/>
  <c r="O16" i="6"/>
  <c r="AA16" i="6" s="1"/>
  <c r="O17" i="6"/>
  <c r="AA17" i="6" s="1"/>
  <c r="AA14" i="6"/>
  <c r="U18" i="23"/>
  <c r="BO17" i="22"/>
  <c r="AH19" i="19"/>
  <c r="W18" i="5"/>
  <c r="Z18" i="6"/>
  <c r="AK18" i="15"/>
  <c r="BJ18" i="22"/>
  <c r="I44" i="9"/>
  <c r="BB17" i="22"/>
  <c r="K18" i="12"/>
  <c r="S17" i="23"/>
  <c r="AJ18" i="15"/>
  <c r="AF18" i="19"/>
  <c r="BE18" i="3"/>
  <c r="BD18" i="22"/>
  <c r="X18" i="4"/>
  <c r="W18" i="23"/>
  <c r="BH18" i="22"/>
  <c r="AI19" i="19"/>
  <c r="AM19" i="22"/>
  <c r="AQ19" i="22"/>
  <c r="W18" i="4"/>
  <c r="AA18" i="6"/>
  <c r="V18" i="23"/>
  <c r="AL19" i="19"/>
  <c r="V18" i="5"/>
  <c r="BE18" i="22"/>
  <c r="L45" i="9"/>
  <c r="I45" i="9" s="1"/>
  <c r="AH19" i="14"/>
  <c r="AI19" i="14"/>
  <c r="AJ19" i="19"/>
  <c r="AK19" i="19"/>
  <c r="BI18" i="22"/>
  <c r="BF18" i="22"/>
  <c r="BG18" i="22"/>
  <c r="BA19" i="22"/>
  <c r="AS19" i="22"/>
  <c r="AK19" i="22"/>
  <c r="AC19" i="22"/>
  <c r="U19" i="22"/>
  <c r="M19" i="22"/>
  <c r="E19" i="22"/>
  <c r="AU19" i="22"/>
  <c r="AE19" i="22"/>
  <c r="W19" i="22"/>
  <c r="O19" i="22"/>
  <c r="G19" i="22"/>
  <c r="AT19" i="22"/>
  <c r="AI19" i="22"/>
  <c r="Y19" i="22"/>
  <c r="N19" i="22"/>
  <c r="AV19" i="22"/>
  <c r="AJ19" i="22"/>
  <c r="Z19" i="22"/>
  <c r="P19" i="22"/>
  <c r="AX19" i="22"/>
  <c r="AH19" i="22"/>
  <c r="T19" i="22"/>
  <c r="H19" i="22"/>
  <c r="AZ19" i="22"/>
  <c r="AL19" i="22"/>
  <c r="S19" i="22"/>
  <c r="AY19" i="22"/>
  <c r="AW19" i="22"/>
  <c r="AD19" i="22"/>
  <c r="K19" i="22"/>
  <c r="AR19" i="22"/>
  <c r="AB19" i="22"/>
  <c r="J19" i="22"/>
  <c r="AA19" i="22"/>
  <c r="I19" i="22"/>
  <c r="AP19" i="22"/>
  <c r="Q19" i="22"/>
  <c r="AO19" i="22"/>
  <c r="L19" i="22"/>
  <c r="AN19" i="22"/>
  <c r="F19" i="22"/>
  <c r="AG19" i="22"/>
  <c r="AF19" i="22"/>
  <c r="X19" i="22"/>
  <c r="V19" i="22"/>
  <c r="R19" i="22"/>
  <c r="AB20" i="19"/>
  <c r="T20" i="19"/>
  <c r="L20" i="19"/>
  <c r="Z20" i="19"/>
  <c r="J20" i="19"/>
  <c r="AA20" i="19"/>
  <c r="S20" i="19"/>
  <c r="K20" i="19"/>
  <c r="R20" i="19"/>
  <c r="Y20" i="19"/>
  <c r="Q20" i="19"/>
  <c r="I20" i="19"/>
  <c r="X20" i="19"/>
  <c r="P20" i="19"/>
  <c r="H20" i="19"/>
  <c r="U20" i="19"/>
  <c r="M20" i="19"/>
  <c r="G20" i="19"/>
  <c r="F20" i="19"/>
  <c r="E20" i="19"/>
  <c r="O20" i="19"/>
  <c r="AD20" i="19"/>
  <c r="AC20" i="19"/>
  <c r="W20" i="19"/>
  <c r="V20" i="19"/>
  <c r="N20" i="19"/>
  <c r="AE19" i="19"/>
  <c r="M19" i="15"/>
  <c r="N19" i="15"/>
  <c r="J19" i="15"/>
  <c r="A20" i="15"/>
  <c r="Q19" i="15"/>
  <c r="O19" i="15"/>
  <c r="E19" i="15"/>
  <c r="K19" i="15"/>
  <c r="F19" i="15"/>
  <c r="R19" i="15"/>
  <c r="D19" i="15"/>
  <c r="P19" i="15"/>
  <c r="G19" i="15"/>
  <c r="C19" i="15"/>
  <c r="AI19" i="15" s="1"/>
  <c r="L19" i="15"/>
  <c r="I19" i="15"/>
  <c r="H19" i="15"/>
  <c r="P11" i="14"/>
  <c r="P12" i="14"/>
  <c r="P13" i="14"/>
  <c r="P14" i="14"/>
  <c r="P15" i="14"/>
  <c r="P16" i="14"/>
  <c r="P17" i="14"/>
  <c r="P18" i="14"/>
  <c r="P19" i="14"/>
  <c r="Y20" i="14"/>
  <c r="K20" i="14"/>
  <c r="AB20" i="14"/>
  <c r="S20" i="14"/>
  <c r="J20" i="14"/>
  <c r="AC20" i="14"/>
  <c r="X20" i="14"/>
  <c r="P20" i="14"/>
  <c r="G20" i="14"/>
  <c r="W20" i="14"/>
  <c r="F20" i="14"/>
  <c r="L20" i="14"/>
  <c r="E20" i="14"/>
  <c r="AA20" i="14"/>
  <c r="Q20" i="14"/>
  <c r="I20" i="14"/>
  <c r="H20" i="14"/>
  <c r="Z20" i="14"/>
  <c r="N19" i="23"/>
  <c r="F19" i="23"/>
  <c r="K19" i="23"/>
  <c r="Q19" i="23"/>
  <c r="I19" i="23"/>
  <c r="O19" i="23"/>
  <c r="J19" i="23"/>
  <c r="M19" i="23"/>
  <c r="L19" i="23"/>
  <c r="H19" i="23"/>
  <c r="G19" i="23"/>
  <c r="E19" i="23"/>
  <c r="P19" i="23"/>
  <c r="P10" i="14"/>
  <c r="S17" i="5"/>
  <c r="F19" i="8"/>
  <c r="G19" i="8"/>
  <c r="E19" i="8"/>
  <c r="M19" i="8"/>
  <c r="H19" i="8"/>
  <c r="L19" i="8"/>
  <c r="J19" i="8"/>
  <c r="S19" i="8" s="1"/>
  <c r="O19" i="6"/>
  <c r="G19" i="6"/>
  <c r="U19" i="6"/>
  <c r="N19" i="6"/>
  <c r="F19" i="6"/>
  <c r="M19" i="6"/>
  <c r="E19" i="6"/>
  <c r="L19" i="6"/>
  <c r="R19" i="6"/>
  <c r="J19" i="6"/>
  <c r="T19" i="6"/>
  <c r="Q19" i="6"/>
  <c r="I19" i="6"/>
  <c r="P19" i="6"/>
  <c r="H19" i="6"/>
  <c r="K19" i="6"/>
  <c r="S19" i="6"/>
  <c r="J19" i="5"/>
  <c r="V18" i="4"/>
  <c r="C19" i="5"/>
  <c r="T19" i="5" s="1"/>
  <c r="H19" i="5"/>
  <c r="O19" i="5"/>
  <c r="N19" i="5"/>
  <c r="L19" i="5"/>
  <c r="K19" i="5"/>
  <c r="I19" i="5"/>
  <c r="P19" i="5"/>
  <c r="G19" i="5"/>
  <c r="F19" i="5"/>
  <c r="M19" i="5"/>
  <c r="E19" i="5"/>
  <c r="T17" i="4"/>
  <c r="U18" i="5"/>
  <c r="L19" i="4"/>
  <c r="K19" i="4"/>
  <c r="J19" i="4"/>
  <c r="Q19" i="4"/>
  <c r="I19" i="4"/>
  <c r="P19" i="4"/>
  <c r="H19" i="4"/>
  <c r="O19" i="4"/>
  <c r="G19" i="4"/>
  <c r="N19" i="4"/>
  <c r="F19" i="4"/>
  <c r="M19" i="4"/>
  <c r="E19" i="4"/>
  <c r="C19" i="23"/>
  <c r="T19" i="23" s="1"/>
  <c r="D19" i="23"/>
  <c r="A20" i="23"/>
  <c r="T19" i="3"/>
  <c r="L19" i="3"/>
  <c r="M19" i="3"/>
  <c r="K19" i="3"/>
  <c r="W19" i="3"/>
  <c r="N19" i="3"/>
  <c r="E19" i="3"/>
  <c r="J19" i="3"/>
  <c r="S19" i="3"/>
  <c r="G19" i="3"/>
  <c r="R19" i="3"/>
  <c r="Q19" i="3"/>
  <c r="I19" i="3"/>
  <c r="H19" i="3"/>
  <c r="F19" i="3"/>
  <c r="P19" i="3"/>
  <c r="O19" i="3"/>
  <c r="T10" i="3"/>
  <c r="T11" i="3"/>
  <c r="T12" i="3"/>
  <c r="T13" i="3"/>
  <c r="T14" i="3"/>
  <c r="T15" i="3"/>
  <c r="T16" i="3"/>
  <c r="T17" i="3"/>
  <c r="D19" i="5"/>
  <c r="C19" i="8"/>
  <c r="P19" i="8" s="1"/>
  <c r="D19" i="3"/>
  <c r="D19" i="8"/>
  <c r="A20" i="8"/>
  <c r="A20" i="3"/>
  <c r="C19" i="3"/>
  <c r="BD19" i="3" s="1"/>
  <c r="H46" i="9"/>
  <c r="A47" i="9"/>
  <c r="G47" i="9" s="1"/>
  <c r="G46" i="9"/>
  <c r="C46" i="9"/>
  <c r="J46" i="9" s="1"/>
  <c r="D46" i="9"/>
  <c r="F46" i="9"/>
  <c r="D19" i="22"/>
  <c r="C19" i="22"/>
  <c r="BC19" i="22" s="1"/>
  <c r="D20" i="14"/>
  <c r="C20" i="14"/>
  <c r="AG20" i="14" s="1"/>
  <c r="P9" i="14"/>
  <c r="A20" i="4"/>
  <c r="R20" i="4" s="1"/>
  <c r="D19" i="4"/>
  <c r="C19" i="4"/>
  <c r="U19" i="4" s="1"/>
  <c r="A20" i="6"/>
  <c r="A20" i="22"/>
  <c r="T9" i="3"/>
  <c r="D20" i="19"/>
  <c r="C20" i="19"/>
  <c r="AG20" i="19" s="1"/>
  <c r="A21" i="19"/>
  <c r="D28" i="17"/>
  <c r="U1" i="3"/>
  <c r="U19" i="3" s="1"/>
  <c r="O18" i="8" l="1"/>
  <c r="AJ19" i="15"/>
  <c r="I20" i="8"/>
  <c r="K20" i="8"/>
  <c r="AY1" i="22"/>
  <c r="O1" i="19"/>
  <c r="R1" i="14"/>
  <c r="W1" i="16"/>
  <c r="Q9" i="14"/>
  <c r="Q10" i="14"/>
  <c r="Q11" i="14"/>
  <c r="Q12" i="14"/>
  <c r="Q13" i="14"/>
  <c r="Q15" i="14"/>
  <c r="Q14" i="14"/>
  <c r="Q16" i="14"/>
  <c r="Q17" i="14"/>
  <c r="Q18" i="14"/>
  <c r="Q19" i="14"/>
  <c r="W19" i="5"/>
  <c r="Q19" i="8"/>
  <c r="BO18" i="22"/>
  <c r="R19" i="8"/>
  <c r="S18" i="23"/>
  <c r="AH20" i="14"/>
  <c r="AF19" i="19"/>
  <c r="AH20" i="19"/>
  <c r="AL20" i="19"/>
  <c r="K46" i="9"/>
  <c r="Z19" i="6"/>
  <c r="AI20" i="14"/>
  <c r="AJ20" i="19"/>
  <c r="BF19" i="22"/>
  <c r="BH19" i="22"/>
  <c r="BI19" i="22"/>
  <c r="BE19" i="22"/>
  <c r="AA19" i="6"/>
  <c r="AK20" i="19"/>
  <c r="U19" i="23"/>
  <c r="V19" i="5"/>
  <c r="V19" i="23"/>
  <c r="L46" i="9"/>
  <c r="W19" i="4"/>
  <c r="W19" i="23"/>
  <c r="BG19" i="22"/>
  <c r="AQ20" i="22"/>
  <c r="AM20" i="22"/>
  <c r="BD19" i="22"/>
  <c r="BE19" i="3"/>
  <c r="X19" i="4"/>
  <c r="AI20" i="19"/>
  <c r="BJ19" i="22"/>
  <c r="BB18" i="22"/>
  <c r="AK19" i="15"/>
  <c r="AZ20" i="22"/>
  <c r="AR20" i="22"/>
  <c r="AJ20" i="22"/>
  <c r="AB20" i="22"/>
  <c r="T20" i="22"/>
  <c r="L20" i="22"/>
  <c r="AT20" i="22"/>
  <c r="AL20" i="22"/>
  <c r="AD20" i="22"/>
  <c r="V20" i="22"/>
  <c r="N20" i="22"/>
  <c r="F20" i="22"/>
  <c r="AX20" i="22"/>
  <c r="AN20" i="22"/>
  <c r="AC20" i="22"/>
  <c r="R20" i="22"/>
  <c r="H20" i="22"/>
  <c r="AY20" i="22"/>
  <c r="AO20" i="22"/>
  <c r="AE20" i="22"/>
  <c r="S20" i="22"/>
  <c r="I20" i="22"/>
  <c r="AA20" i="22"/>
  <c r="O20" i="22"/>
  <c r="BA20" i="22"/>
  <c r="AI20" i="22"/>
  <c r="U20" i="22"/>
  <c r="AW20" i="22"/>
  <c r="AH20" i="22"/>
  <c r="Q20" i="22"/>
  <c r="AS20" i="22"/>
  <c r="X20" i="22"/>
  <c r="AP20" i="22"/>
  <c r="W20" i="22"/>
  <c r="P20" i="22"/>
  <c r="AF20" i="22"/>
  <c r="Z20" i="22"/>
  <c r="Y20" i="22"/>
  <c r="M20" i="22"/>
  <c r="AV20" i="22"/>
  <c r="K20" i="22"/>
  <c r="AU20" i="22"/>
  <c r="J20" i="22"/>
  <c r="AK20" i="22"/>
  <c r="G20" i="22"/>
  <c r="AG20" i="22"/>
  <c r="E20" i="22"/>
  <c r="AE20" i="19"/>
  <c r="Z21" i="19"/>
  <c r="R21" i="19"/>
  <c r="J21" i="19"/>
  <c r="P21" i="19"/>
  <c r="Y21" i="19"/>
  <c r="Q21" i="19"/>
  <c r="I21" i="19"/>
  <c r="X21" i="19"/>
  <c r="H21" i="19"/>
  <c r="W21" i="19"/>
  <c r="O21" i="19"/>
  <c r="G21" i="19"/>
  <c r="AD21" i="19"/>
  <c r="V21" i="19"/>
  <c r="N21" i="19"/>
  <c r="F21" i="19"/>
  <c r="M21" i="19"/>
  <c r="L21" i="19"/>
  <c r="E21" i="19"/>
  <c r="AC21" i="19"/>
  <c r="K21" i="19"/>
  <c r="AB21" i="19"/>
  <c r="AA21" i="19"/>
  <c r="U21" i="19"/>
  <c r="T21" i="19"/>
  <c r="S21" i="19"/>
  <c r="F20" i="15"/>
  <c r="L20" i="15"/>
  <c r="R20" i="15"/>
  <c r="N20" i="15"/>
  <c r="I20" i="15"/>
  <c r="D20" i="15"/>
  <c r="J20" i="15"/>
  <c r="A21" i="15"/>
  <c r="Q20" i="15"/>
  <c r="M20" i="15"/>
  <c r="O20" i="15"/>
  <c r="E20" i="15"/>
  <c r="K20" i="15"/>
  <c r="P20" i="15"/>
  <c r="G20" i="15"/>
  <c r="C20" i="15"/>
  <c r="AI20" i="15" s="1"/>
  <c r="H20" i="15"/>
  <c r="Q20" i="23"/>
  <c r="I20" i="23"/>
  <c r="N20" i="23"/>
  <c r="F20" i="23"/>
  <c r="L20" i="23"/>
  <c r="O20" i="23"/>
  <c r="J20" i="23"/>
  <c r="G20" i="23"/>
  <c r="M20" i="23"/>
  <c r="K20" i="23"/>
  <c r="H20" i="23"/>
  <c r="P20" i="23"/>
  <c r="E20" i="23"/>
  <c r="S18" i="5"/>
  <c r="H20" i="8"/>
  <c r="E20" i="8"/>
  <c r="L20" i="8"/>
  <c r="M20" i="8"/>
  <c r="F20" i="8"/>
  <c r="G20" i="8"/>
  <c r="J20" i="8"/>
  <c r="S20" i="8" s="1"/>
  <c r="O20" i="6"/>
  <c r="G20" i="6"/>
  <c r="U20" i="6"/>
  <c r="N20" i="6"/>
  <c r="F20" i="6"/>
  <c r="M20" i="6"/>
  <c r="E20" i="6"/>
  <c r="L20" i="6"/>
  <c r="T20" i="6"/>
  <c r="R20" i="6"/>
  <c r="J20" i="6"/>
  <c r="Q20" i="6"/>
  <c r="I20" i="6"/>
  <c r="P20" i="6"/>
  <c r="H20" i="6"/>
  <c r="S20" i="6"/>
  <c r="K20" i="6"/>
  <c r="U19" i="5"/>
  <c r="V19" i="4"/>
  <c r="T18" i="4"/>
  <c r="C20" i="23"/>
  <c r="T20" i="23" s="1"/>
  <c r="A21" i="23"/>
  <c r="D20" i="23"/>
  <c r="O20" i="4"/>
  <c r="G20" i="4"/>
  <c r="N20" i="4"/>
  <c r="F20" i="4"/>
  <c r="M20" i="4"/>
  <c r="E20" i="4"/>
  <c r="L20" i="4"/>
  <c r="K20" i="4"/>
  <c r="J20" i="4"/>
  <c r="Q20" i="4"/>
  <c r="I20" i="4"/>
  <c r="P20" i="4"/>
  <c r="H20" i="4"/>
  <c r="S20" i="3"/>
  <c r="K20" i="3"/>
  <c r="R20" i="3"/>
  <c r="Q20" i="3"/>
  <c r="H20" i="3"/>
  <c r="T20" i="3"/>
  <c r="J20" i="3"/>
  <c r="I20" i="3"/>
  <c r="P20" i="3"/>
  <c r="G20" i="3"/>
  <c r="O20" i="3"/>
  <c r="N20" i="3"/>
  <c r="W20" i="3"/>
  <c r="U20" i="3"/>
  <c r="E20" i="3"/>
  <c r="M20" i="3"/>
  <c r="L20" i="3"/>
  <c r="F20" i="3"/>
  <c r="U10" i="3"/>
  <c r="U11" i="3"/>
  <c r="U12" i="3"/>
  <c r="U13" i="3"/>
  <c r="U14" i="3"/>
  <c r="U15" i="3"/>
  <c r="U16" i="3"/>
  <c r="U17" i="3"/>
  <c r="U18" i="3"/>
  <c r="C20" i="8"/>
  <c r="P20" i="8" s="1"/>
  <c r="D20" i="8"/>
  <c r="A21" i="8"/>
  <c r="D20" i="3"/>
  <c r="A21" i="3"/>
  <c r="C20" i="3"/>
  <c r="BD20" i="3" s="1"/>
  <c r="E47" i="9"/>
  <c r="F47" i="9"/>
  <c r="A48" i="9"/>
  <c r="H48" i="9" s="1"/>
  <c r="C47" i="9"/>
  <c r="J47" i="9" s="1"/>
  <c r="H47" i="9"/>
  <c r="D47" i="9"/>
  <c r="D20" i="22"/>
  <c r="C20" i="22"/>
  <c r="BC20" i="22" s="1"/>
  <c r="A21" i="4"/>
  <c r="R21" i="4" s="1"/>
  <c r="D20" i="4"/>
  <c r="C20" i="4"/>
  <c r="U20" i="4" s="1"/>
  <c r="A21" i="6"/>
  <c r="A21" i="22"/>
  <c r="U9" i="3"/>
  <c r="C21" i="19"/>
  <c r="AG21" i="19" s="1"/>
  <c r="A22" i="19"/>
  <c r="D21" i="19"/>
  <c r="D29" i="17"/>
  <c r="V1" i="3"/>
  <c r="V20" i="3" s="1"/>
  <c r="D30" i="17" l="1"/>
  <c r="N1" i="22"/>
  <c r="P1" i="19"/>
  <c r="M1" i="14"/>
  <c r="X1" i="16"/>
  <c r="AS1" i="3"/>
  <c r="I21" i="8"/>
  <c r="K21" i="8"/>
  <c r="Q20" i="8"/>
  <c r="R20" i="8"/>
  <c r="O19" i="8"/>
  <c r="R9" i="14"/>
  <c r="R10" i="14"/>
  <c r="R11" i="14"/>
  <c r="R12" i="14"/>
  <c r="R13" i="14"/>
  <c r="R14" i="14"/>
  <c r="R15" i="14"/>
  <c r="R16" i="14"/>
  <c r="R18" i="14"/>
  <c r="R17" i="14"/>
  <c r="R19" i="14"/>
  <c r="R20" i="14"/>
  <c r="U20" i="23"/>
  <c r="AF20" i="19"/>
  <c r="L47" i="9"/>
  <c r="AJ21" i="19"/>
  <c r="BO19" i="22"/>
  <c r="AH21" i="19"/>
  <c r="W20" i="23"/>
  <c r="AJ20" i="15"/>
  <c r="AK21" i="19"/>
  <c r="W20" i="4"/>
  <c r="AQ21" i="22"/>
  <c r="AM21" i="22"/>
  <c r="BI20" i="3"/>
  <c r="V20" i="23"/>
  <c r="BE20" i="22"/>
  <c r="BB19" i="22"/>
  <c r="AA20" i="6"/>
  <c r="AK20" i="15"/>
  <c r="BJ20" i="22"/>
  <c r="BI20" i="22"/>
  <c r="AL21" i="19"/>
  <c r="BH20" i="22"/>
  <c r="BF20" i="22"/>
  <c r="K47" i="9"/>
  <c r="BD20" i="22"/>
  <c r="BE20" i="3"/>
  <c r="X20" i="4"/>
  <c r="Z20" i="6"/>
  <c r="AI21" i="19"/>
  <c r="BG20" i="22"/>
  <c r="S19" i="23"/>
  <c r="I46" i="9"/>
  <c r="AY21" i="22"/>
  <c r="AI21" i="22"/>
  <c r="AA21" i="22"/>
  <c r="S21" i="22"/>
  <c r="K21" i="22"/>
  <c r="BA21" i="22"/>
  <c r="AS21" i="22"/>
  <c r="AK21" i="22"/>
  <c r="AC21" i="22"/>
  <c r="U21" i="22"/>
  <c r="M21" i="22"/>
  <c r="E21" i="22"/>
  <c r="AR21" i="22"/>
  <c r="AG21" i="22"/>
  <c r="W21" i="22"/>
  <c r="L21" i="22"/>
  <c r="AT21" i="22"/>
  <c r="AH21" i="22"/>
  <c r="X21" i="22"/>
  <c r="N21" i="22"/>
  <c r="AX21" i="22"/>
  <c r="AL21" i="22"/>
  <c r="V21" i="22"/>
  <c r="H21" i="22"/>
  <c r="AZ21" i="22"/>
  <c r="AJ21" i="22"/>
  <c r="R21" i="22"/>
  <c r="AW21" i="22"/>
  <c r="AF21" i="22"/>
  <c r="Q21" i="22"/>
  <c r="AN21" i="22"/>
  <c r="P21" i="22"/>
  <c r="O21" i="22"/>
  <c r="AE21" i="22"/>
  <c r="J21" i="22"/>
  <c r="AV21" i="22"/>
  <c r="T21" i="22"/>
  <c r="AU21" i="22"/>
  <c r="I21" i="22"/>
  <c r="AP21" i="22"/>
  <c r="G21" i="22"/>
  <c r="AO21" i="22"/>
  <c r="F21" i="22"/>
  <c r="AD21" i="22"/>
  <c r="AB21" i="22"/>
  <c r="Z21" i="22"/>
  <c r="Y21" i="22"/>
  <c r="X22" i="19"/>
  <c r="P22" i="19"/>
  <c r="H22" i="19"/>
  <c r="V22" i="19"/>
  <c r="F22" i="19"/>
  <c r="W22" i="19"/>
  <c r="O22" i="19"/>
  <c r="G22" i="19"/>
  <c r="AD22" i="19"/>
  <c r="N22" i="19"/>
  <c r="AC22" i="19"/>
  <c r="U22" i="19"/>
  <c r="M22" i="19"/>
  <c r="E22" i="19"/>
  <c r="AB22" i="19"/>
  <c r="T22" i="19"/>
  <c r="L22" i="19"/>
  <c r="J22" i="19"/>
  <c r="S22" i="19"/>
  <c r="R22" i="19"/>
  <c r="K22" i="19"/>
  <c r="AA22" i="19"/>
  <c r="I22" i="19"/>
  <c r="Y22" i="19"/>
  <c r="Q22" i="19"/>
  <c r="Z22" i="19"/>
  <c r="AE21" i="19"/>
  <c r="E21" i="15"/>
  <c r="K21" i="15"/>
  <c r="O21" i="15"/>
  <c r="C21" i="15"/>
  <c r="AI21" i="15" s="1"/>
  <c r="P21" i="15"/>
  <c r="G21" i="15"/>
  <c r="H21" i="15"/>
  <c r="L21" i="15"/>
  <c r="R21" i="15"/>
  <c r="D21" i="15"/>
  <c r="J21" i="15"/>
  <c r="N21" i="15"/>
  <c r="I21" i="15"/>
  <c r="Q21" i="15"/>
  <c r="F21" i="15"/>
  <c r="M21" i="15"/>
  <c r="L21" i="23"/>
  <c r="Q21" i="23"/>
  <c r="I21" i="23"/>
  <c r="O21" i="23"/>
  <c r="G21" i="23"/>
  <c r="N21" i="23"/>
  <c r="J21" i="23"/>
  <c r="M21" i="23"/>
  <c r="K21" i="23"/>
  <c r="H21" i="23"/>
  <c r="F21" i="23"/>
  <c r="E21" i="23"/>
  <c r="P21" i="23"/>
  <c r="A22" i="8"/>
  <c r="D22" i="8" s="1"/>
  <c r="M21" i="8"/>
  <c r="G21" i="8"/>
  <c r="E21" i="8"/>
  <c r="L21" i="8"/>
  <c r="H21" i="8"/>
  <c r="F21" i="8"/>
  <c r="J21" i="8"/>
  <c r="S21" i="8" s="1"/>
  <c r="O21" i="6"/>
  <c r="G21" i="6"/>
  <c r="L21" i="6"/>
  <c r="N21" i="6"/>
  <c r="F21" i="6"/>
  <c r="M21" i="6"/>
  <c r="E21" i="6"/>
  <c r="U21" i="6"/>
  <c r="R21" i="6"/>
  <c r="J21" i="6"/>
  <c r="Q21" i="6"/>
  <c r="I21" i="6"/>
  <c r="P21" i="6"/>
  <c r="H21" i="6"/>
  <c r="T21" i="6"/>
  <c r="S21" i="6"/>
  <c r="K21" i="6"/>
  <c r="S19" i="5"/>
  <c r="T19" i="4"/>
  <c r="C21" i="23"/>
  <c r="T21" i="23" s="1"/>
  <c r="A22" i="23"/>
  <c r="V20" i="4"/>
  <c r="D21" i="23"/>
  <c r="J21" i="4"/>
  <c r="Q21" i="4"/>
  <c r="I21" i="4"/>
  <c r="P21" i="4"/>
  <c r="H21" i="4"/>
  <c r="O21" i="4"/>
  <c r="G21" i="4"/>
  <c r="N21" i="4"/>
  <c r="F21" i="4"/>
  <c r="M21" i="4"/>
  <c r="E21" i="4"/>
  <c r="L21" i="4"/>
  <c r="K21" i="4"/>
  <c r="R21" i="3"/>
  <c r="J21" i="3"/>
  <c r="AS21" i="3"/>
  <c r="O21" i="3"/>
  <c r="F21" i="3"/>
  <c r="M21" i="3"/>
  <c r="W21" i="3"/>
  <c r="N21" i="3"/>
  <c r="E21" i="3"/>
  <c r="V21" i="3"/>
  <c r="P21" i="3"/>
  <c r="G21" i="3"/>
  <c r="L21" i="3"/>
  <c r="U21" i="3"/>
  <c r="S21" i="3"/>
  <c r="K21" i="3"/>
  <c r="I21" i="3"/>
  <c r="T21" i="3"/>
  <c r="Q21" i="3"/>
  <c r="H21" i="3"/>
  <c r="V11" i="3"/>
  <c r="BI11" i="3" s="1"/>
  <c r="V12" i="3"/>
  <c r="BI12" i="3" s="1"/>
  <c r="V13" i="3"/>
  <c r="BI13" i="3" s="1"/>
  <c r="V14" i="3"/>
  <c r="BI14" i="3" s="1"/>
  <c r="V15" i="3"/>
  <c r="BI15" i="3" s="1"/>
  <c r="V16" i="3"/>
  <c r="BI16" i="3" s="1"/>
  <c r="V17" i="3"/>
  <c r="BI17" i="3" s="1"/>
  <c r="V18" i="3"/>
  <c r="BI18" i="3" s="1"/>
  <c r="V19" i="3"/>
  <c r="BI19" i="3" s="1"/>
  <c r="V9" i="3"/>
  <c r="V10" i="3"/>
  <c r="BI10" i="3" s="1"/>
  <c r="C21" i="8"/>
  <c r="P21" i="8" s="1"/>
  <c r="D21" i="8"/>
  <c r="C21" i="3"/>
  <c r="BD21" i="3" s="1"/>
  <c r="A22" i="3"/>
  <c r="D21" i="3"/>
  <c r="G48" i="9"/>
  <c r="D48" i="9"/>
  <c r="F48" i="9"/>
  <c r="C48" i="9"/>
  <c r="J48" i="9" s="1"/>
  <c r="E48" i="9"/>
  <c r="A49" i="9"/>
  <c r="C49" i="9" s="1"/>
  <c r="J49" i="9" s="1"/>
  <c r="D21" i="22"/>
  <c r="C21" i="22"/>
  <c r="BC21" i="22" s="1"/>
  <c r="A22" i="4"/>
  <c r="R22" i="4" s="1"/>
  <c r="C21" i="4"/>
  <c r="U21" i="4" s="1"/>
  <c r="D21" i="4"/>
  <c r="A22" i="6"/>
  <c r="A22" i="22"/>
  <c r="C22" i="19"/>
  <c r="AG22" i="19" s="1"/>
  <c r="D22" i="19"/>
  <c r="A23" i="19"/>
  <c r="E10" i="12"/>
  <c r="N10" i="12" s="1"/>
  <c r="C10" i="12"/>
  <c r="L10" i="12" s="1"/>
  <c r="D10" i="12"/>
  <c r="D31" i="17"/>
  <c r="N1" i="14"/>
  <c r="Q21" i="8" l="1"/>
  <c r="I47" i="9"/>
  <c r="R21" i="8"/>
  <c r="O21" i="8" s="1"/>
  <c r="O20" i="8"/>
  <c r="C22" i="8"/>
  <c r="P22" i="8" s="1"/>
  <c r="Q22" i="8" s="1"/>
  <c r="AS9" i="3"/>
  <c r="AS10" i="3"/>
  <c r="AS11" i="3"/>
  <c r="AS12" i="3"/>
  <c r="AS13" i="3"/>
  <c r="AS14" i="3"/>
  <c r="AS15" i="3"/>
  <c r="AS16" i="3"/>
  <c r="AS17" i="3"/>
  <c r="AS18" i="3"/>
  <c r="AS19" i="3"/>
  <c r="AS20" i="3"/>
  <c r="M9" i="14"/>
  <c r="M10" i="14"/>
  <c r="M11" i="14"/>
  <c r="M12" i="14"/>
  <c r="M13" i="14"/>
  <c r="M14" i="14"/>
  <c r="M15" i="14"/>
  <c r="M16" i="14"/>
  <c r="M17" i="14"/>
  <c r="M18" i="14"/>
  <c r="M19" i="14"/>
  <c r="M20" i="14"/>
  <c r="A23" i="8"/>
  <c r="I22" i="8"/>
  <c r="K22" i="8"/>
  <c r="D32" i="17"/>
  <c r="P1" i="22"/>
  <c r="O1" i="14"/>
  <c r="AU1" i="3"/>
  <c r="R1" i="19"/>
  <c r="S20" i="23"/>
  <c r="Q1" i="19"/>
  <c r="Y1" i="16"/>
  <c r="O1" i="22"/>
  <c r="AT1" i="3"/>
  <c r="BE21" i="22"/>
  <c r="U21" i="23"/>
  <c r="L48" i="9"/>
  <c r="AJ21" i="15"/>
  <c r="BJ21" i="22"/>
  <c r="BO20" i="22"/>
  <c r="AH22" i="19"/>
  <c r="BD21" i="22"/>
  <c r="AF21" i="19"/>
  <c r="W21" i="4"/>
  <c r="V21" i="23"/>
  <c r="AI22" i="19"/>
  <c r="BH21" i="22"/>
  <c r="BF21" i="22"/>
  <c r="BE21" i="3"/>
  <c r="Z21" i="6"/>
  <c r="AK21" i="15"/>
  <c r="AL22" i="19"/>
  <c r="BI21" i="3"/>
  <c r="W21" i="23"/>
  <c r="BB20" i="22"/>
  <c r="X21" i="4"/>
  <c r="AK22" i="19"/>
  <c r="AA21" i="6"/>
  <c r="AJ22" i="19"/>
  <c r="BG21" i="22"/>
  <c r="AQ22" i="22"/>
  <c r="AM22" i="22"/>
  <c r="BI21" i="22"/>
  <c r="AY22" i="22"/>
  <c r="AI22" i="22"/>
  <c r="AX22" i="22"/>
  <c r="AP22" i="22"/>
  <c r="AH22" i="22"/>
  <c r="Z22" i="22"/>
  <c r="R22" i="22"/>
  <c r="J22" i="22"/>
  <c r="AZ22" i="22"/>
  <c r="AR22" i="22"/>
  <c r="AJ22" i="22"/>
  <c r="AB22" i="22"/>
  <c r="T22" i="22"/>
  <c r="L22" i="22"/>
  <c r="BA22" i="22"/>
  <c r="AA22" i="22"/>
  <c r="P22" i="22"/>
  <c r="F22" i="22"/>
  <c r="AN22" i="22"/>
  <c r="AC22" i="22"/>
  <c r="Q22" i="22"/>
  <c r="G22" i="22"/>
  <c r="AK22" i="22"/>
  <c r="V22" i="22"/>
  <c r="AU22" i="22"/>
  <c r="AE22" i="22"/>
  <c r="O22" i="22"/>
  <c r="AO22" i="22"/>
  <c r="U22" i="22"/>
  <c r="AL22" i="22"/>
  <c r="S22" i="22"/>
  <c r="AG22" i="22"/>
  <c r="K22" i="22"/>
  <c r="AF22" i="22"/>
  <c r="I22" i="22"/>
  <c r="AD22" i="22"/>
  <c r="H22" i="22"/>
  <c r="Y22" i="22"/>
  <c r="E22" i="22"/>
  <c r="AW22" i="22"/>
  <c r="AV22" i="22"/>
  <c r="AT22" i="22"/>
  <c r="AS22" i="22"/>
  <c r="X22" i="22"/>
  <c r="W22" i="22"/>
  <c r="N22" i="22"/>
  <c r="M22" i="22"/>
  <c r="AD23" i="19"/>
  <c r="V23" i="19"/>
  <c r="N23" i="19"/>
  <c r="F23" i="19"/>
  <c r="T23" i="19"/>
  <c r="L23" i="19"/>
  <c r="AC23" i="19"/>
  <c r="U23" i="19"/>
  <c r="M23" i="19"/>
  <c r="E23" i="19"/>
  <c r="AB23" i="19"/>
  <c r="AA23" i="19"/>
  <c r="S23" i="19"/>
  <c r="K23" i="19"/>
  <c r="Z23" i="19"/>
  <c r="R23" i="19"/>
  <c r="J23" i="19"/>
  <c r="Y23" i="19"/>
  <c r="G23" i="19"/>
  <c r="Q23" i="19"/>
  <c r="I23" i="19"/>
  <c r="X23" i="19"/>
  <c r="P23" i="19"/>
  <c r="O23" i="19"/>
  <c r="H23" i="19"/>
  <c r="W23" i="19"/>
  <c r="AE22" i="19"/>
  <c r="N10" i="14"/>
  <c r="N11" i="14"/>
  <c r="N12" i="14"/>
  <c r="N13" i="14"/>
  <c r="N15" i="14"/>
  <c r="N14" i="14"/>
  <c r="N16" i="14"/>
  <c r="N17" i="14"/>
  <c r="N18" i="14"/>
  <c r="N19" i="14"/>
  <c r="N20" i="14"/>
  <c r="O22" i="23"/>
  <c r="G22" i="23"/>
  <c r="L22" i="23"/>
  <c r="J22" i="23"/>
  <c r="N22" i="23"/>
  <c r="I22" i="23"/>
  <c r="F22" i="23"/>
  <c r="M22" i="23"/>
  <c r="K22" i="23"/>
  <c r="H22" i="23"/>
  <c r="Q22" i="23"/>
  <c r="P22" i="23"/>
  <c r="E22" i="23"/>
  <c r="K48" i="9"/>
  <c r="M10" i="12"/>
  <c r="K10" i="12" s="1"/>
  <c r="BF10" i="12" s="1"/>
  <c r="F23" i="8"/>
  <c r="L23" i="8"/>
  <c r="H23" i="8"/>
  <c r="G23" i="8"/>
  <c r="M23" i="8"/>
  <c r="E23" i="8"/>
  <c r="J23" i="8"/>
  <c r="L22" i="8"/>
  <c r="M22" i="8"/>
  <c r="H22" i="8"/>
  <c r="G22" i="8"/>
  <c r="E22" i="8"/>
  <c r="F22" i="8"/>
  <c r="J22" i="8"/>
  <c r="S22" i="8" s="1"/>
  <c r="O22" i="6"/>
  <c r="G22" i="6"/>
  <c r="L22" i="6"/>
  <c r="N22" i="6"/>
  <c r="F22" i="6"/>
  <c r="M22" i="6"/>
  <c r="E22" i="6"/>
  <c r="T22" i="6"/>
  <c r="U22" i="6"/>
  <c r="R22" i="6"/>
  <c r="J22" i="6"/>
  <c r="Q22" i="6"/>
  <c r="I22" i="6"/>
  <c r="P22" i="6"/>
  <c r="H22" i="6"/>
  <c r="S22" i="6"/>
  <c r="K22" i="6"/>
  <c r="T20" i="4"/>
  <c r="C22" i="23"/>
  <c r="T22" i="23" s="1"/>
  <c r="A23" i="23"/>
  <c r="D22" i="23"/>
  <c r="V21" i="4"/>
  <c r="M22" i="4"/>
  <c r="E22" i="4"/>
  <c r="L22" i="4"/>
  <c r="K22" i="4"/>
  <c r="J22" i="4"/>
  <c r="Q22" i="4"/>
  <c r="I22" i="4"/>
  <c r="P22" i="4"/>
  <c r="H22" i="4"/>
  <c r="O22" i="4"/>
  <c r="G22" i="4"/>
  <c r="N22" i="4"/>
  <c r="F22" i="4"/>
  <c r="P22" i="3"/>
  <c r="H22" i="3"/>
  <c r="W22" i="3"/>
  <c r="O22" i="3"/>
  <c r="G22" i="3"/>
  <c r="Q22" i="3"/>
  <c r="I22" i="3"/>
  <c r="AT22" i="3"/>
  <c r="U22" i="3"/>
  <c r="J22" i="3"/>
  <c r="AS22" i="3"/>
  <c r="T22" i="3"/>
  <c r="F22" i="3"/>
  <c r="E22" i="3"/>
  <c r="V22" i="3"/>
  <c r="K22" i="3"/>
  <c r="S22" i="3"/>
  <c r="N22" i="3"/>
  <c r="M22" i="3"/>
  <c r="L22" i="3"/>
  <c r="R22" i="3"/>
  <c r="A23" i="3"/>
  <c r="C22" i="3"/>
  <c r="BD22" i="3" s="1"/>
  <c r="D22" i="3"/>
  <c r="E49" i="9"/>
  <c r="G49" i="9"/>
  <c r="H49" i="9"/>
  <c r="F49" i="9"/>
  <c r="D49" i="9"/>
  <c r="K49" i="9" s="1"/>
  <c r="A50" i="9"/>
  <c r="G50" i="9" s="1"/>
  <c r="D22" i="22"/>
  <c r="C22" i="22"/>
  <c r="BC22" i="22" s="1"/>
  <c r="N9" i="14"/>
  <c r="A23" i="4"/>
  <c r="R23" i="4" s="1"/>
  <c r="D22" i="4"/>
  <c r="C22" i="4"/>
  <c r="U22" i="4" s="1"/>
  <c r="A23" i="6"/>
  <c r="A23" i="22"/>
  <c r="A24" i="8"/>
  <c r="C23" i="8"/>
  <c r="P23" i="8" s="1"/>
  <c r="D23" i="8"/>
  <c r="D23" i="19"/>
  <c r="C23" i="19"/>
  <c r="AG23" i="19" s="1"/>
  <c r="AH23" i="19" s="1"/>
  <c r="D11" i="12"/>
  <c r="C11" i="12"/>
  <c r="L11" i="12" s="1"/>
  <c r="D33" i="17"/>
  <c r="AI1" i="3"/>
  <c r="AI22" i="3" s="1"/>
  <c r="Q23" i="8" l="1"/>
  <c r="O9" i="14"/>
  <c r="O10" i="14"/>
  <c r="O11" i="14"/>
  <c r="O12" i="14"/>
  <c r="O13" i="14"/>
  <c r="O14" i="14"/>
  <c r="O15" i="14"/>
  <c r="O16" i="14"/>
  <c r="O17" i="14"/>
  <c r="O18" i="14"/>
  <c r="O19" i="14"/>
  <c r="O20" i="14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I24" i="8"/>
  <c r="K24" i="8"/>
  <c r="Q1" i="22"/>
  <c r="T1" i="14"/>
  <c r="S1" i="19"/>
  <c r="R1" i="22"/>
  <c r="U1" i="14"/>
  <c r="T1" i="19"/>
  <c r="AT9" i="3"/>
  <c r="AT10" i="3"/>
  <c r="AT11" i="3"/>
  <c r="AT12" i="3"/>
  <c r="AT13" i="3"/>
  <c r="AT14" i="3"/>
  <c r="AT15" i="3"/>
  <c r="AT16" i="3"/>
  <c r="AT17" i="3"/>
  <c r="AT18" i="3"/>
  <c r="AT19" i="3"/>
  <c r="AT20" i="3"/>
  <c r="AT21" i="3"/>
  <c r="I23" i="8"/>
  <c r="R23" i="8" s="1"/>
  <c r="O23" i="8" s="1"/>
  <c r="K23" i="8"/>
  <c r="S23" i="8" s="1"/>
  <c r="R22" i="8"/>
  <c r="O22" i="8" s="1"/>
  <c r="S21" i="23"/>
  <c r="BD22" i="22"/>
  <c r="AL23" i="19"/>
  <c r="BO21" i="22"/>
  <c r="BE22" i="22"/>
  <c r="BI22" i="22"/>
  <c r="AF22" i="19"/>
  <c r="BG22" i="22"/>
  <c r="AK23" i="19"/>
  <c r="BH22" i="22"/>
  <c r="BB21" i="22"/>
  <c r="V22" i="23"/>
  <c r="Z22" i="6"/>
  <c r="AJ23" i="19"/>
  <c r="BE22" i="3"/>
  <c r="X22" i="4"/>
  <c r="AA22" i="6"/>
  <c r="L49" i="9"/>
  <c r="I49" i="9" s="1"/>
  <c r="AI23" i="19"/>
  <c r="BF22" i="22"/>
  <c r="BI22" i="3"/>
  <c r="U22" i="23"/>
  <c r="AQ23" i="22"/>
  <c r="AM23" i="22"/>
  <c r="W22" i="23"/>
  <c r="M11" i="12"/>
  <c r="K11" i="12" s="1"/>
  <c r="W22" i="4"/>
  <c r="BJ22" i="22"/>
  <c r="AX23" i="22"/>
  <c r="AP23" i="22"/>
  <c r="AH23" i="22"/>
  <c r="Z23" i="22"/>
  <c r="R23" i="22"/>
  <c r="J23" i="22"/>
  <c r="AW23" i="22"/>
  <c r="AO23" i="22"/>
  <c r="AG23" i="22"/>
  <c r="Y23" i="22"/>
  <c r="Q23" i="22"/>
  <c r="I23" i="22"/>
  <c r="AY23" i="22"/>
  <c r="AI23" i="22"/>
  <c r="AA23" i="22"/>
  <c r="S23" i="22"/>
  <c r="K23" i="22"/>
  <c r="AN23" i="22"/>
  <c r="AC23" i="22"/>
  <c r="O23" i="22"/>
  <c r="AR23" i="22"/>
  <c r="AD23" i="22"/>
  <c r="P23" i="22"/>
  <c r="E23" i="22"/>
  <c r="AL23" i="22"/>
  <c r="V23" i="22"/>
  <c r="F23" i="22"/>
  <c r="AV23" i="22"/>
  <c r="AF23" i="22"/>
  <c r="N23" i="22"/>
  <c r="AK23" i="22"/>
  <c r="M23" i="22"/>
  <c r="AJ23" i="22"/>
  <c r="L23" i="22"/>
  <c r="AU23" i="22"/>
  <c r="U23" i="22"/>
  <c r="AT23" i="22"/>
  <c r="T23" i="22"/>
  <c r="AS23" i="22"/>
  <c r="H23" i="22"/>
  <c r="G23" i="22"/>
  <c r="BA23" i="22"/>
  <c r="AZ23" i="22"/>
  <c r="AE23" i="22"/>
  <c r="AB23" i="22"/>
  <c r="X23" i="22"/>
  <c r="W23" i="22"/>
  <c r="AE23" i="19"/>
  <c r="J23" i="23"/>
  <c r="O23" i="23"/>
  <c r="G23" i="23"/>
  <c r="M23" i="23"/>
  <c r="E23" i="23"/>
  <c r="N23" i="23"/>
  <c r="I23" i="23"/>
  <c r="L23" i="23"/>
  <c r="K23" i="23"/>
  <c r="H23" i="23"/>
  <c r="F23" i="23"/>
  <c r="Q23" i="23"/>
  <c r="P23" i="23"/>
  <c r="I48" i="9"/>
  <c r="H24" i="8"/>
  <c r="E24" i="8"/>
  <c r="L24" i="8"/>
  <c r="F24" i="8"/>
  <c r="G24" i="8"/>
  <c r="M24" i="8"/>
  <c r="J24" i="8"/>
  <c r="S24" i="8" s="1"/>
  <c r="O23" i="6"/>
  <c r="G23" i="6"/>
  <c r="T23" i="6"/>
  <c r="L23" i="6"/>
  <c r="N23" i="6"/>
  <c r="F23" i="6"/>
  <c r="M23" i="6"/>
  <c r="E23" i="6"/>
  <c r="U23" i="6"/>
  <c r="R23" i="6"/>
  <c r="J23" i="6"/>
  <c r="Q23" i="6"/>
  <c r="I23" i="6"/>
  <c r="P23" i="6"/>
  <c r="H23" i="6"/>
  <c r="K23" i="6"/>
  <c r="S23" i="6"/>
  <c r="A24" i="23"/>
  <c r="C23" i="23"/>
  <c r="T23" i="23" s="1"/>
  <c r="D23" i="23"/>
  <c r="V22" i="4"/>
  <c r="T21" i="4"/>
  <c r="P23" i="4"/>
  <c r="H23" i="4"/>
  <c r="O23" i="4"/>
  <c r="G23" i="4"/>
  <c r="N23" i="4"/>
  <c r="F23" i="4"/>
  <c r="M23" i="4"/>
  <c r="E23" i="4"/>
  <c r="L23" i="4"/>
  <c r="K23" i="4"/>
  <c r="J23" i="4"/>
  <c r="Q23" i="4"/>
  <c r="I23" i="4"/>
  <c r="AU23" i="3"/>
  <c r="W23" i="3"/>
  <c r="O23" i="3"/>
  <c r="G23" i="3"/>
  <c r="AT23" i="3"/>
  <c r="V23" i="3"/>
  <c r="N23" i="3"/>
  <c r="F23" i="3"/>
  <c r="P23" i="3"/>
  <c r="H23" i="3"/>
  <c r="K23" i="3"/>
  <c r="AS23" i="3"/>
  <c r="AI23" i="3"/>
  <c r="U23" i="3"/>
  <c r="J23" i="3"/>
  <c r="T23" i="3"/>
  <c r="L23" i="3"/>
  <c r="I23" i="3"/>
  <c r="E23" i="3"/>
  <c r="S23" i="3"/>
  <c r="M23" i="3"/>
  <c r="R23" i="3"/>
  <c r="Q23" i="3"/>
  <c r="AI11" i="3"/>
  <c r="AI12" i="3"/>
  <c r="AI13" i="3"/>
  <c r="AI14" i="3"/>
  <c r="AI15" i="3"/>
  <c r="AI16" i="3"/>
  <c r="AI17" i="3"/>
  <c r="AI18" i="3"/>
  <c r="AI19" i="3"/>
  <c r="AI20" i="3"/>
  <c r="AI21" i="3"/>
  <c r="AI9" i="3"/>
  <c r="AI10" i="3"/>
  <c r="A24" i="3"/>
  <c r="C23" i="3"/>
  <c r="BD23" i="3" s="1"/>
  <c r="D23" i="3"/>
  <c r="C50" i="9"/>
  <c r="J50" i="9" s="1"/>
  <c r="D50" i="9"/>
  <c r="E50" i="9"/>
  <c r="F50" i="9"/>
  <c r="A51" i="9"/>
  <c r="D51" i="9" s="1"/>
  <c r="H50" i="9"/>
  <c r="D23" i="22"/>
  <c r="C23" i="22"/>
  <c r="BC23" i="22" s="1"/>
  <c r="A24" i="4"/>
  <c r="R24" i="4" s="1"/>
  <c r="D23" i="4"/>
  <c r="C23" i="4"/>
  <c r="U23" i="4" s="1"/>
  <c r="A24" i="6"/>
  <c r="A24" i="22"/>
  <c r="A25" i="8"/>
  <c r="D24" i="8"/>
  <c r="C24" i="8"/>
  <c r="P24" i="8" s="1"/>
  <c r="D34" i="17"/>
  <c r="AJ1" i="3"/>
  <c r="AJ23" i="3" s="1"/>
  <c r="Q24" i="8" l="1"/>
  <c r="T9" i="14"/>
  <c r="T10" i="14"/>
  <c r="T11" i="14"/>
  <c r="T12" i="14"/>
  <c r="T13" i="14"/>
  <c r="T14" i="14"/>
  <c r="T15" i="14"/>
  <c r="T16" i="14"/>
  <c r="T18" i="14"/>
  <c r="T17" i="14"/>
  <c r="T19" i="14"/>
  <c r="T20" i="14"/>
  <c r="V1" i="14"/>
  <c r="AQ1" i="22"/>
  <c r="U1" i="19"/>
  <c r="R24" i="8"/>
  <c r="O24" i="8" s="1"/>
  <c r="U9" i="14"/>
  <c r="U10" i="14"/>
  <c r="U11" i="14"/>
  <c r="U12" i="14"/>
  <c r="U13" i="14"/>
  <c r="U14" i="14"/>
  <c r="U16" i="14"/>
  <c r="U15" i="14"/>
  <c r="U17" i="14"/>
  <c r="U18" i="14"/>
  <c r="U19" i="14"/>
  <c r="U20" i="14"/>
  <c r="I25" i="8"/>
  <c r="K25" i="8"/>
  <c r="L50" i="9"/>
  <c r="BB22" i="22"/>
  <c r="AF23" i="19"/>
  <c r="BO22" i="22"/>
  <c r="U23" i="23"/>
  <c r="BD23" i="22"/>
  <c r="S22" i="23"/>
  <c r="V23" i="23"/>
  <c r="BE23" i="3"/>
  <c r="X23" i="4"/>
  <c r="Z23" i="6"/>
  <c r="BI23" i="22"/>
  <c r="W23" i="23"/>
  <c r="BF23" i="22"/>
  <c r="BJ23" i="22"/>
  <c r="AA23" i="6"/>
  <c r="BI23" i="3"/>
  <c r="AM24" i="22"/>
  <c r="AQ24" i="22"/>
  <c r="W23" i="4"/>
  <c r="BE23" i="22"/>
  <c r="BH23" i="22"/>
  <c r="BG23" i="22"/>
  <c r="AW24" i="22"/>
  <c r="AO24" i="22"/>
  <c r="AG24" i="22"/>
  <c r="Y24" i="22"/>
  <c r="Q24" i="22"/>
  <c r="I24" i="22"/>
  <c r="AV24" i="22"/>
  <c r="AN24" i="22"/>
  <c r="AF24" i="22"/>
  <c r="X24" i="22"/>
  <c r="P24" i="22"/>
  <c r="H24" i="22"/>
  <c r="AX24" i="22"/>
  <c r="AP24" i="22"/>
  <c r="AH24" i="22"/>
  <c r="Z24" i="22"/>
  <c r="R24" i="22"/>
  <c r="J24" i="22"/>
  <c r="AR24" i="22"/>
  <c r="AD24" i="22"/>
  <c r="S24" i="22"/>
  <c r="E24" i="22"/>
  <c r="AS24" i="22"/>
  <c r="AE24" i="22"/>
  <c r="T24" i="22"/>
  <c r="F24" i="22"/>
  <c r="W24" i="22"/>
  <c r="G24" i="22"/>
  <c r="AZ24" i="22"/>
  <c r="AJ24" i="22"/>
  <c r="O24" i="22"/>
  <c r="AI24" i="22"/>
  <c r="L24" i="22"/>
  <c r="BA24" i="22"/>
  <c r="AC24" i="22"/>
  <c r="K24" i="22"/>
  <c r="AB24" i="22"/>
  <c r="AA24" i="22"/>
  <c r="AY24" i="22"/>
  <c r="V24" i="22"/>
  <c r="AU24" i="22"/>
  <c r="U24" i="22"/>
  <c r="N24" i="22"/>
  <c r="M24" i="22"/>
  <c r="AT24" i="22"/>
  <c r="AL24" i="22"/>
  <c r="AK24" i="22"/>
  <c r="M24" i="23"/>
  <c r="E24" i="23"/>
  <c r="J24" i="23"/>
  <c r="P24" i="23"/>
  <c r="H24" i="23"/>
  <c r="N24" i="23"/>
  <c r="I24" i="23"/>
  <c r="F24" i="23"/>
  <c r="L24" i="23"/>
  <c r="K24" i="23"/>
  <c r="G24" i="23"/>
  <c r="Q24" i="23"/>
  <c r="O24" i="23"/>
  <c r="K50" i="9"/>
  <c r="M25" i="8"/>
  <c r="G25" i="8"/>
  <c r="H25" i="8"/>
  <c r="F25" i="8"/>
  <c r="R25" i="8" s="1"/>
  <c r="E25" i="8"/>
  <c r="L25" i="8"/>
  <c r="J25" i="8"/>
  <c r="S25" i="8" s="1"/>
  <c r="O24" i="6"/>
  <c r="G24" i="6"/>
  <c r="U24" i="6"/>
  <c r="T24" i="6"/>
  <c r="N24" i="6"/>
  <c r="F24" i="6"/>
  <c r="M24" i="6"/>
  <c r="E24" i="6"/>
  <c r="L24" i="6"/>
  <c r="R24" i="6"/>
  <c r="J24" i="6"/>
  <c r="Q24" i="6"/>
  <c r="I24" i="6"/>
  <c r="P24" i="6"/>
  <c r="H24" i="6"/>
  <c r="S24" i="6"/>
  <c r="K24" i="6"/>
  <c r="C24" i="23"/>
  <c r="T24" i="23" s="1"/>
  <c r="V23" i="4"/>
  <c r="A25" i="23"/>
  <c r="D24" i="23"/>
  <c r="T22" i="4"/>
  <c r="K24" i="4"/>
  <c r="J24" i="4"/>
  <c r="Q24" i="4"/>
  <c r="I24" i="4"/>
  <c r="P24" i="4"/>
  <c r="H24" i="4"/>
  <c r="O24" i="4"/>
  <c r="G24" i="4"/>
  <c r="N24" i="4"/>
  <c r="F24" i="4"/>
  <c r="M24" i="4"/>
  <c r="E24" i="4"/>
  <c r="L24" i="4"/>
  <c r="AT24" i="3"/>
  <c r="V24" i="3"/>
  <c r="N24" i="3"/>
  <c r="F24" i="3"/>
  <c r="AS24" i="3"/>
  <c r="U24" i="3"/>
  <c r="M24" i="3"/>
  <c r="E24" i="3"/>
  <c r="AU24" i="3"/>
  <c r="W24" i="3"/>
  <c r="O24" i="3"/>
  <c r="G24" i="3"/>
  <c r="L24" i="3"/>
  <c r="AI24" i="3"/>
  <c r="AJ24" i="3"/>
  <c r="K24" i="3"/>
  <c r="P24" i="3"/>
  <c r="J24" i="3"/>
  <c r="H24" i="3"/>
  <c r="R24" i="3"/>
  <c r="Q24" i="3"/>
  <c r="I24" i="3"/>
  <c r="T24" i="3"/>
  <c r="S24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25" i="3"/>
  <c r="D24" i="3"/>
  <c r="C24" i="3"/>
  <c r="BD24" i="3" s="1"/>
  <c r="H51" i="9"/>
  <c r="F51" i="9"/>
  <c r="A52" i="9"/>
  <c r="D52" i="9" s="1"/>
  <c r="C51" i="9"/>
  <c r="J51" i="9" s="1"/>
  <c r="K51" i="9" s="1"/>
  <c r="G51" i="9"/>
  <c r="E51" i="9"/>
  <c r="D24" i="22"/>
  <c r="C24" i="22"/>
  <c r="BC24" i="22" s="1"/>
  <c r="A25" i="4"/>
  <c r="R25" i="4" s="1"/>
  <c r="C24" i="4"/>
  <c r="U24" i="4" s="1"/>
  <c r="D24" i="4"/>
  <c r="A25" i="6"/>
  <c r="A25" i="22"/>
  <c r="A26" i="8"/>
  <c r="D25" i="8"/>
  <c r="C25" i="8"/>
  <c r="P25" i="8" s="1"/>
  <c r="D11" i="9"/>
  <c r="C11" i="9"/>
  <c r="J11" i="9" s="1"/>
  <c r="E11" i="9"/>
  <c r="F11" i="9"/>
  <c r="G11" i="9"/>
  <c r="H11" i="9"/>
  <c r="D35" i="17"/>
  <c r="AH1" i="3"/>
  <c r="S1" i="15"/>
  <c r="I50" i="9" l="1"/>
  <c r="AJ13" i="14"/>
  <c r="AJ12" i="14"/>
  <c r="Q25" i="8"/>
  <c r="O25" i="8" s="1"/>
  <c r="V9" i="14"/>
  <c r="V10" i="14"/>
  <c r="AJ10" i="14" s="1"/>
  <c r="V11" i="14"/>
  <c r="AJ11" i="14" s="1"/>
  <c r="V12" i="14"/>
  <c r="V13" i="14"/>
  <c r="V14" i="14"/>
  <c r="AJ14" i="14" s="1"/>
  <c r="V15" i="14"/>
  <c r="AJ15" i="14" s="1"/>
  <c r="V16" i="14"/>
  <c r="AJ16" i="14" s="1"/>
  <c r="V18" i="14"/>
  <c r="AJ18" i="14" s="1"/>
  <c r="V17" i="14"/>
  <c r="V19" i="14"/>
  <c r="AJ19" i="14" s="1"/>
  <c r="V20" i="14"/>
  <c r="AJ20" i="14" s="1"/>
  <c r="D36" i="17"/>
  <c r="AP1" i="3"/>
  <c r="V1" i="19"/>
  <c r="AR1" i="22"/>
  <c r="I26" i="8"/>
  <c r="K26" i="8"/>
  <c r="AJ17" i="14"/>
  <c r="L11" i="9"/>
  <c r="L51" i="9"/>
  <c r="I51" i="9" s="1"/>
  <c r="X24" i="4"/>
  <c r="BD24" i="22"/>
  <c r="BE24" i="3"/>
  <c r="BO23" i="22"/>
  <c r="S23" i="23"/>
  <c r="BE24" i="22"/>
  <c r="BF24" i="22"/>
  <c r="BI24" i="22"/>
  <c r="BB23" i="22"/>
  <c r="AM25" i="22"/>
  <c r="AQ25" i="22"/>
  <c r="V24" i="23"/>
  <c r="W24" i="23"/>
  <c r="BI24" i="3"/>
  <c r="W24" i="4"/>
  <c r="U24" i="23"/>
  <c r="AA24" i="6"/>
  <c r="BG24" i="22"/>
  <c r="BJ24" i="22"/>
  <c r="Z24" i="6"/>
  <c r="BH24" i="22"/>
  <c r="AV25" i="22"/>
  <c r="AN25" i="22"/>
  <c r="AF25" i="22"/>
  <c r="X25" i="22"/>
  <c r="P25" i="22"/>
  <c r="H25" i="22"/>
  <c r="AU25" i="22"/>
  <c r="AE25" i="22"/>
  <c r="W25" i="22"/>
  <c r="O25" i="22"/>
  <c r="G25" i="22"/>
  <c r="AW25" i="22"/>
  <c r="AO25" i="22"/>
  <c r="AG25" i="22"/>
  <c r="Y25" i="22"/>
  <c r="Q25" i="22"/>
  <c r="I25" i="22"/>
  <c r="AS25" i="22"/>
  <c r="AH25" i="22"/>
  <c r="T25" i="22"/>
  <c r="F25" i="22"/>
  <c r="AT25" i="22"/>
  <c r="AI25" i="22"/>
  <c r="U25" i="22"/>
  <c r="J25" i="22"/>
  <c r="AA25" i="22"/>
  <c r="K25" i="22"/>
  <c r="BA25" i="22"/>
  <c r="AK25" i="22"/>
  <c r="S25" i="22"/>
  <c r="AZ25" i="22"/>
  <c r="AC25" i="22"/>
  <c r="E25" i="22"/>
  <c r="AY25" i="22"/>
  <c r="AB25" i="22"/>
  <c r="AP25" i="22"/>
  <c r="M25" i="22"/>
  <c r="AL25" i="22"/>
  <c r="L25" i="22"/>
  <c r="AJ25" i="22"/>
  <c r="AD25" i="22"/>
  <c r="Z25" i="22"/>
  <c r="V25" i="22"/>
  <c r="R25" i="22"/>
  <c r="N25" i="22"/>
  <c r="AX25" i="22"/>
  <c r="AR25" i="22"/>
  <c r="P25" i="23"/>
  <c r="H25" i="23"/>
  <c r="M25" i="23"/>
  <c r="E25" i="23"/>
  <c r="K25" i="23"/>
  <c r="N25" i="23"/>
  <c r="I25" i="23"/>
  <c r="L25" i="23"/>
  <c r="J25" i="23"/>
  <c r="G25" i="23"/>
  <c r="F25" i="23"/>
  <c r="O25" i="23"/>
  <c r="Q25" i="23"/>
  <c r="L26" i="8"/>
  <c r="G26" i="8"/>
  <c r="F26" i="8"/>
  <c r="E26" i="8"/>
  <c r="M26" i="8"/>
  <c r="H26" i="8"/>
  <c r="J26" i="8"/>
  <c r="T25" i="6"/>
  <c r="O25" i="6"/>
  <c r="G25" i="6"/>
  <c r="N25" i="6"/>
  <c r="F25" i="6"/>
  <c r="M25" i="6"/>
  <c r="E25" i="6"/>
  <c r="U25" i="6"/>
  <c r="L25" i="6"/>
  <c r="R25" i="6"/>
  <c r="J25" i="6"/>
  <c r="Q25" i="6"/>
  <c r="I25" i="6"/>
  <c r="P25" i="6"/>
  <c r="H25" i="6"/>
  <c r="S25" i="6"/>
  <c r="K25" i="6"/>
  <c r="D25" i="23"/>
  <c r="A26" i="23"/>
  <c r="C26" i="23" s="1"/>
  <c r="T26" i="23" s="1"/>
  <c r="C25" i="23"/>
  <c r="T25" i="23" s="1"/>
  <c r="K11" i="9"/>
  <c r="T23" i="4"/>
  <c r="V24" i="4"/>
  <c r="N25" i="4"/>
  <c r="F25" i="4"/>
  <c r="M25" i="4"/>
  <c r="E25" i="4"/>
  <c r="L25" i="4"/>
  <c r="K25" i="4"/>
  <c r="Q25" i="4"/>
  <c r="P25" i="4"/>
  <c r="J25" i="4"/>
  <c r="I25" i="4"/>
  <c r="H25" i="4"/>
  <c r="G25" i="4"/>
  <c r="O25" i="4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S25" i="3"/>
  <c r="U25" i="3"/>
  <c r="M25" i="3"/>
  <c r="E25" i="3"/>
  <c r="AJ25" i="3"/>
  <c r="T25" i="3"/>
  <c r="L25" i="3"/>
  <c r="AT25" i="3"/>
  <c r="V25" i="3"/>
  <c r="N25" i="3"/>
  <c r="F25" i="3"/>
  <c r="P25" i="3"/>
  <c r="O25" i="3"/>
  <c r="K25" i="3"/>
  <c r="Q25" i="3"/>
  <c r="J25" i="3"/>
  <c r="G25" i="3"/>
  <c r="W25" i="3"/>
  <c r="S25" i="3"/>
  <c r="AH25" i="3"/>
  <c r="I25" i="3"/>
  <c r="AU25" i="3"/>
  <c r="R25" i="3"/>
  <c r="AI25" i="3"/>
  <c r="H25" i="3"/>
  <c r="AH24" i="3"/>
  <c r="D25" i="3"/>
  <c r="C25" i="3"/>
  <c r="BD25" i="3" s="1"/>
  <c r="A26" i="3"/>
  <c r="E52" i="9"/>
  <c r="G52" i="9"/>
  <c r="C52" i="9"/>
  <c r="J52" i="9" s="1"/>
  <c r="K52" i="9" s="1"/>
  <c r="H52" i="9"/>
  <c r="A53" i="9"/>
  <c r="F53" i="9" s="1"/>
  <c r="F52" i="9"/>
  <c r="C25" i="22"/>
  <c r="BC25" i="22" s="1"/>
  <c r="D25" i="22"/>
  <c r="A26" i="4"/>
  <c r="R26" i="4" s="1"/>
  <c r="D25" i="4"/>
  <c r="C25" i="4"/>
  <c r="U25" i="4" s="1"/>
  <c r="A26" i="22"/>
  <c r="AH9" i="3"/>
  <c r="A27" i="8"/>
  <c r="D26" i="8"/>
  <c r="C26" i="8"/>
  <c r="P26" i="8" s="1"/>
  <c r="E12" i="9"/>
  <c r="C12" i="9"/>
  <c r="J12" i="9" s="1"/>
  <c r="F12" i="9"/>
  <c r="D12" i="9"/>
  <c r="G12" i="9"/>
  <c r="H12" i="9"/>
  <c r="AP9" i="3" l="1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D37" i="17"/>
  <c r="AQ1" i="3"/>
  <c r="AS1" i="22"/>
  <c r="R26" i="8"/>
  <c r="D26" i="23"/>
  <c r="U26" i="23" s="1"/>
  <c r="Q26" i="8"/>
  <c r="AP25" i="3"/>
  <c r="S26" i="8"/>
  <c r="I27" i="8"/>
  <c r="K27" i="8"/>
  <c r="U25" i="23"/>
  <c r="W25" i="23"/>
  <c r="BO24" i="22"/>
  <c r="BB24" i="22"/>
  <c r="L52" i="9"/>
  <c r="I52" i="9" s="1"/>
  <c r="BE25" i="3"/>
  <c r="BI25" i="3"/>
  <c r="Z25" i="6"/>
  <c r="BJ25" i="22"/>
  <c r="BI25" i="22"/>
  <c r="X25" i="4"/>
  <c r="BH25" i="22"/>
  <c r="BG25" i="22"/>
  <c r="L12" i="9"/>
  <c r="AM26" i="22"/>
  <c r="AQ26" i="22"/>
  <c r="W25" i="4"/>
  <c r="AA25" i="6"/>
  <c r="V25" i="23"/>
  <c r="S25" i="23" s="1"/>
  <c r="BD25" i="22"/>
  <c r="BF25" i="22"/>
  <c r="BE25" i="22"/>
  <c r="S24" i="23"/>
  <c r="AU26" i="22"/>
  <c r="AE26" i="22"/>
  <c r="W26" i="22"/>
  <c r="O26" i="22"/>
  <c r="G26" i="22"/>
  <c r="AT26" i="22"/>
  <c r="AL26" i="22"/>
  <c r="AD26" i="22"/>
  <c r="V26" i="22"/>
  <c r="N26" i="22"/>
  <c r="F26" i="22"/>
  <c r="AV26" i="22"/>
  <c r="AN26" i="22"/>
  <c r="AF26" i="22"/>
  <c r="X26" i="22"/>
  <c r="P26" i="22"/>
  <c r="H26" i="22"/>
  <c r="AW26" i="22"/>
  <c r="AI26" i="22"/>
  <c r="U26" i="22"/>
  <c r="J26" i="22"/>
  <c r="AX26" i="22"/>
  <c r="AJ26" i="22"/>
  <c r="Y26" i="22"/>
  <c r="K26" i="22"/>
  <c r="AR26" i="22"/>
  <c r="AB26" i="22"/>
  <c r="L26" i="22"/>
  <c r="AO26" i="22"/>
  <c r="T26" i="22"/>
  <c r="BA26" i="22"/>
  <c r="AK26" i="22"/>
  <c r="S26" i="22"/>
  <c r="AC26" i="22"/>
  <c r="AZ26" i="22"/>
  <c r="AA26" i="22"/>
  <c r="Z26" i="22"/>
  <c r="R26" i="22"/>
  <c r="AY26" i="22"/>
  <c r="Q26" i="22"/>
  <c r="AS26" i="22"/>
  <c r="M26" i="22"/>
  <c r="AP26" i="22"/>
  <c r="AH26" i="22"/>
  <c r="AG26" i="22"/>
  <c r="I26" i="22"/>
  <c r="E26" i="22"/>
  <c r="K26" i="23"/>
  <c r="P26" i="23"/>
  <c r="H26" i="23"/>
  <c r="N26" i="23"/>
  <c r="F26" i="23"/>
  <c r="M26" i="23"/>
  <c r="I26" i="23"/>
  <c r="L26" i="23"/>
  <c r="J26" i="23"/>
  <c r="G26" i="23"/>
  <c r="E26" i="23"/>
  <c r="Q26" i="23"/>
  <c r="O26" i="23"/>
  <c r="I11" i="9"/>
  <c r="F27" i="8"/>
  <c r="L27" i="8"/>
  <c r="M27" i="8"/>
  <c r="G27" i="8"/>
  <c r="E27" i="8"/>
  <c r="H27" i="8"/>
  <c r="J27" i="8"/>
  <c r="S27" i="8" s="1"/>
  <c r="A27" i="23"/>
  <c r="C27" i="23" s="1"/>
  <c r="T27" i="23" s="1"/>
  <c r="V25" i="4"/>
  <c r="T24" i="4"/>
  <c r="Q26" i="4"/>
  <c r="I26" i="4"/>
  <c r="P26" i="4"/>
  <c r="H26" i="4"/>
  <c r="O26" i="4"/>
  <c r="G26" i="4"/>
  <c r="N26" i="4"/>
  <c r="F26" i="4"/>
  <c r="M26" i="4"/>
  <c r="E26" i="4"/>
  <c r="L26" i="4"/>
  <c r="K26" i="4"/>
  <c r="J26" i="4"/>
  <c r="K12" i="9"/>
  <c r="AJ26" i="3"/>
  <c r="T26" i="3"/>
  <c r="L26" i="3"/>
  <c r="AQ26" i="3"/>
  <c r="AI26" i="3"/>
  <c r="S26" i="3"/>
  <c r="K26" i="3"/>
  <c r="AS26" i="3"/>
  <c r="U26" i="3"/>
  <c r="M26" i="3"/>
  <c r="E26" i="3"/>
  <c r="AP26" i="3"/>
  <c r="Q26" i="3"/>
  <c r="F26" i="3"/>
  <c r="P26" i="3"/>
  <c r="AT26" i="3"/>
  <c r="R26" i="3"/>
  <c r="G26" i="3"/>
  <c r="O26" i="3"/>
  <c r="AH26" i="3"/>
  <c r="J26" i="3"/>
  <c r="H26" i="3"/>
  <c r="AU26" i="3"/>
  <c r="V26" i="3"/>
  <c r="N26" i="3"/>
  <c r="I26" i="3"/>
  <c r="W26" i="3"/>
  <c r="A27" i="3"/>
  <c r="C26" i="3"/>
  <c r="BD26" i="3" s="1"/>
  <c r="D26" i="3"/>
  <c r="D53" i="9"/>
  <c r="G53" i="9"/>
  <c r="C53" i="9"/>
  <c r="J53" i="9" s="1"/>
  <c r="E53" i="9"/>
  <c r="H53" i="9"/>
  <c r="A54" i="9"/>
  <c r="E54" i="9" s="1"/>
  <c r="C26" i="22"/>
  <c r="BC26" i="22" s="1"/>
  <c r="D26" i="22"/>
  <c r="C26" i="4"/>
  <c r="U26" i="4" s="1"/>
  <c r="D26" i="4"/>
  <c r="A27" i="22"/>
  <c r="A28" i="8"/>
  <c r="C27" i="8"/>
  <c r="P27" i="8" s="1"/>
  <c r="D27" i="8"/>
  <c r="F13" i="9"/>
  <c r="G13" i="9"/>
  <c r="E13" i="9"/>
  <c r="D13" i="9"/>
  <c r="C13" i="9"/>
  <c r="J13" i="9" s="1"/>
  <c r="H13" i="9"/>
  <c r="Q27" i="8" l="1"/>
  <c r="BD26" i="22"/>
  <c r="I28" i="8"/>
  <c r="K28" i="8"/>
  <c r="R27" i="8"/>
  <c r="O27" i="8" s="1"/>
  <c r="BE26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D38" i="17"/>
  <c r="AR1" i="3"/>
  <c r="AW1" i="22"/>
  <c r="O26" i="8"/>
  <c r="I12" i="9"/>
  <c r="BO25" i="22"/>
  <c r="BH26" i="22"/>
  <c r="BG26" i="22"/>
  <c r="L53" i="9"/>
  <c r="X26" i="4"/>
  <c r="BF26" i="22"/>
  <c r="BB25" i="22"/>
  <c r="AM27" i="22"/>
  <c r="AQ27" i="22"/>
  <c r="L13" i="9"/>
  <c r="W26" i="23"/>
  <c r="BI26" i="22"/>
  <c r="W26" i="4"/>
  <c r="BE26" i="22"/>
  <c r="BI26" i="3"/>
  <c r="BJ26" i="22"/>
  <c r="V26" i="23"/>
  <c r="AT27" i="22"/>
  <c r="AL27" i="22"/>
  <c r="AD27" i="22"/>
  <c r="V27" i="22"/>
  <c r="N27" i="22"/>
  <c r="F27" i="22"/>
  <c r="BA27" i="22"/>
  <c r="AS27" i="22"/>
  <c r="AK27" i="22"/>
  <c r="AC27" i="22"/>
  <c r="U27" i="22"/>
  <c r="M27" i="22"/>
  <c r="E27" i="22"/>
  <c r="AU27" i="22"/>
  <c r="AE27" i="22"/>
  <c r="W27" i="22"/>
  <c r="O27" i="22"/>
  <c r="G27" i="22"/>
  <c r="AX27" i="22"/>
  <c r="AJ27" i="22"/>
  <c r="Y27" i="22"/>
  <c r="K27" i="22"/>
  <c r="AY27" i="22"/>
  <c r="AN27" i="22"/>
  <c r="Z27" i="22"/>
  <c r="L27" i="22"/>
  <c r="AV27" i="22"/>
  <c r="AF27" i="22"/>
  <c r="P27" i="22"/>
  <c r="AP27" i="22"/>
  <c r="X27" i="22"/>
  <c r="H27" i="22"/>
  <c r="AO27" i="22"/>
  <c r="T27" i="22"/>
  <c r="AH27" i="22"/>
  <c r="I27" i="22"/>
  <c r="AG27" i="22"/>
  <c r="AW27" i="22"/>
  <c r="Q27" i="22"/>
  <c r="AR27" i="22"/>
  <c r="J27" i="22"/>
  <c r="AI27" i="22"/>
  <c r="AZ27" i="22"/>
  <c r="AB27" i="22"/>
  <c r="AA27" i="22"/>
  <c r="S27" i="22"/>
  <c r="R27" i="22"/>
  <c r="N27" i="23"/>
  <c r="F27" i="23"/>
  <c r="K27" i="23"/>
  <c r="Q27" i="23"/>
  <c r="I27" i="23"/>
  <c r="M27" i="23"/>
  <c r="H27" i="23"/>
  <c r="E27" i="23"/>
  <c r="L27" i="23"/>
  <c r="J27" i="23"/>
  <c r="G27" i="23"/>
  <c r="P27" i="23"/>
  <c r="O27" i="23"/>
  <c r="K53" i="9"/>
  <c r="D27" i="23"/>
  <c r="U27" i="23" s="1"/>
  <c r="A28" i="23"/>
  <c r="H28" i="8"/>
  <c r="E28" i="8"/>
  <c r="F28" i="8"/>
  <c r="M28" i="8"/>
  <c r="L28" i="8"/>
  <c r="G28" i="8"/>
  <c r="J28" i="8"/>
  <c r="S28" i="8" s="1"/>
  <c r="T25" i="4"/>
  <c r="V26" i="4"/>
  <c r="K13" i="9"/>
  <c r="AQ27" i="3"/>
  <c r="AI27" i="3"/>
  <c r="S27" i="3"/>
  <c r="K27" i="3"/>
  <c r="AP27" i="3"/>
  <c r="AH27" i="3"/>
  <c r="R27" i="3"/>
  <c r="J27" i="3"/>
  <c r="AR27" i="3"/>
  <c r="AJ27" i="3"/>
  <c r="T27" i="3"/>
  <c r="L27" i="3"/>
  <c r="AT27" i="3"/>
  <c r="U27" i="3"/>
  <c r="G27" i="3"/>
  <c r="AS27" i="3"/>
  <c r="Q27" i="3"/>
  <c r="F27" i="3"/>
  <c r="P27" i="3"/>
  <c r="AU27" i="3"/>
  <c r="V27" i="3"/>
  <c r="H27" i="3"/>
  <c r="E27" i="3"/>
  <c r="O27" i="3"/>
  <c r="N27" i="3"/>
  <c r="M27" i="3"/>
  <c r="I27" i="3"/>
  <c r="W27" i="3"/>
  <c r="C27" i="3"/>
  <c r="BD27" i="3" s="1"/>
  <c r="D27" i="3"/>
  <c r="A28" i="3"/>
  <c r="D28" i="3" s="1"/>
  <c r="G54" i="9"/>
  <c r="A55" i="9"/>
  <c r="G55" i="9" s="1"/>
  <c r="D54" i="9"/>
  <c r="F54" i="9"/>
  <c r="H54" i="9"/>
  <c r="C54" i="9"/>
  <c r="J54" i="9" s="1"/>
  <c r="D27" i="22"/>
  <c r="C27" i="22"/>
  <c r="BC27" i="22" s="1"/>
  <c r="A28" i="22"/>
  <c r="A29" i="8"/>
  <c r="D28" i="8"/>
  <c r="C28" i="8"/>
  <c r="P28" i="8" s="1"/>
  <c r="Q28" i="8" s="1"/>
  <c r="G14" i="9"/>
  <c r="C14" i="9"/>
  <c r="J14" i="9" s="1"/>
  <c r="E14" i="9"/>
  <c r="F14" i="9"/>
  <c r="H14" i="9"/>
  <c r="D14" i="9"/>
  <c r="C10" i="8"/>
  <c r="P10" i="8" s="1"/>
  <c r="D10" i="8"/>
  <c r="E10" i="8"/>
  <c r="R10" i="8" s="1"/>
  <c r="I29" i="8" l="1"/>
  <c r="K29" i="8"/>
  <c r="D39" i="17"/>
  <c r="AM1" i="3"/>
  <c r="S1" i="22"/>
  <c r="R28" i="8"/>
  <c r="O28" i="8" s="1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S26" i="23"/>
  <c r="I13" i="9"/>
  <c r="BB26" i="22"/>
  <c r="I53" i="9"/>
  <c r="BJ27" i="22"/>
  <c r="BI27" i="22"/>
  <c r="BE27" i="22"/>
  <c r="BG27" i="22"/>
  <c r="BF27" i="22"/>
  <c r="AQ28" i="22"/>
  <c r="AM28" i="22"/>
  <c r="L54" i="9"/>
  <c r="BD27" i="22"/>
  <c r="BO26" i="22"/>
  <c r="BH27" i="22"/>
  <c r="BE27" i="3"/>
  <c r="BI27" i="3"/>
  <c r="W27" i="23"/>
  <c r="V27" i="23"/>
  <c r="L14" i="9"/>
  <c r="BA28" i="22"/>
  <c r="AS28" i="22"/>
  <c r="AK28" i="22"/>
  <c r="AC28" i="22"/>
  <c r="U28" i="22"/>
  <c r="M28" i="22"/>
  <c r="E28" i="22"/>
  <c r="AZ28" i="22"/>
  <c r="AR28" i="22"/>
  <c r="AJ28" i="22"/>
  <c r="AB28" i="22"/>
  <c r="T28" i="22"/>
  <c r="L28" i="22"/>
  <c r="AT28" i="22"/>
  <c r="AL28" i="22"/>
  <c r="AD28" i="22"/>
  <c r="V28" i="22"/>
  <c r="N28" i="22"/>
  <c r="F28" i="22"/>
  <c r="AY28" i="22"/>
  <c r="AN28" i="22"/>
  <c r="Z28" i="22"/>
  <c r="O28" i="22"/>
  <c r="AW28" i="22"/>
  <c r="AO28" i="22"/>
  <c r="AA28" i="22"/>
  <c r="P28" i="22"/>
  <c r="AX28" i="22"/>
  <c r="AG28" i="22"/>
  <c r="Q28" i="22"/>
  <c r="Y28" i="22"/>
  <c r="I28" i="22"/>
  <c r="AP28" i="22"/>
  <c r="X28" i="22"/>
  <c r="H28" i="22"/>
  <c r="K28" i="22"/>
  <c r="AI28" i="22"/>
  <c r="J28" i="22"/>
  <c r="AH28" i="22"/>
  <c r="AF28" i="22"/>
  <c r="AE28" i="22"/>
  <c r="W28" i="22"/>
  <c r="S28" i="22"/>
  <c r="R28" i="22"/>
  <c r="G28" i="22"/>
  <c r="AV28" i="22"/>
  <c r="AU28" i="22"/>
  <c r="Q28" i="23"/>
  <c r="I28" i="23"/>
  <c r="N28" i="23"/>
  <c r="F28" i="23"/>
  <c r="L28" i="23"/>
  <c r="M28" i="23"/>
  <c r="H28" i="23"/>
  <c r="K28" i="23"/>
  <c r="G28" i="23"/>
  <c r="J28" i="23"/>
  <c r="E28" i="23"/>
  <c r="P28" i="23"/>
  <c r="O28" i="23"/>
  <c r="K54" i="9"/>
  <c r="D28" i="23"/>
  <c r="A29" i="23"/>
  <c r="C28" i="23"/>
  <c r="T28" i="23" s="1"/>
  <c r="F29" i="8"/>
  <c r="H29" i="8"/>
  <c r="M29" i="8"/>
  <c r="L29" i="8"/>
  <c r="E29" i="8"/>
  <c r="G29" i="8"/>
  <c r="J29" i="8"/>
  <c r="S29" i="8" s="1"/>
  <c r="T26" i="4"/>
  <c r="Q10" i="8"/>
  <c r="O10" i="8" s="1"/>
  <c r="K14" i="9"/>
  <c r="E55" i="9"/>
  <c r="AR28" i="3"/>
  <c r="AJ28" i="3"/>
  <c r="AQ28" i="3"/>
  <c r="AH28" i="3"/>
  <c r="R28" i="3"/>
  <c r="J28" i="3"/>
  <c r="AP28" i="3"/>
  <c r="Q28" i="3"/>
  <c r="I28" i="3"/>
  <c r="AS28" i="3"/>
  <c r="AI28" i="3"/>
  <c r="S28" i="3"/>
  <c r="K28" i="3"/>
  <c r="V28" i="3"/>
  <c r="H28" i="3"/>
  <c r="AU28" i="3"/>
  <c r="F28" i="3"/>
  <c r="U28" i="3"/>
  <c r="G28" i="3"/>
  <c r="T28" i="3"/>
  <c r="W28" i="3"/>
  <c r="L28" i="3"/>
  <c r="AT28" i="3"/>
  <c r="E28" i="3"/>
  <c r="O28" i="3"/>
  <c r="M28" i="3"/>
  <c r="P28" i="3"/>
  <c r="N28" i="3"/>
  <c r="AM28" i="3"/>
  <c r="A29" i="3"/>
  <c r="C28" i="3"/>
  <c r="BD28" i="3" s="1"/>
  <c r="BE28" i="3" s="1"/>
  <c r="F55" i="9"/>
  <c r="C55" i="9"/>
  <c r="J55" i="9" s="1"/>
  <c r="D55" i="9"/>
  <c r="H55" i="9"/>
  <c r="A56" i="9"/>
  <c r="H56" i="9" s="1"/>
  <c r="D28" i="22"/>
  <c r="C28" i="22"/>
  <c r="A30" i="8"/>
  <c r="C29" i="8"/>
  <c r="P29" i="8" s="1"/>
  <c r="Q29" i="8" s="1"/>
  <c r="D29" i="8"/>
  <c r="H15" i="9"/>
  <c r="E15" i="9"/>
  <c r="C15" i="9"/>
  <c r="J15" i="9" s="1"/>
  <c r="F15" i="9"/>
  <c r="G15" i="9"/>
  <c r="D15" i="9"/>
  <c r="R29" i="8" l="1"/>
  <c r="O29" i="8" s="1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D40" i="17"/>
  <c r="AN1" i="3"/>
  <c r="T1" i="22"/>
  <c r="I30" i="8"/>
  <c r="K30" i="8"/>
  <c r="K15" i="9"/>
  <c r="U28" i="23"/>
  <c r="BO27" i="22"/>
  <c r="I54" i="9"/>
  <c r="S27" i="23"/>
  <c r="L55" i="9"/>
  <c r="I14" i="9"/>
  <c r="L15" i="9"/>
  <c r="I15" i="9" s="1"/>
  <c r="BI28" i="3"/>
  <c r="BG28" i="22"/>
  <c r="BC28" i="22"/>
  <c r="BD28" i="22" s="1"/>
  <c r="B6" i="22"/>
  <c r="B7" i="22" s="1"/>
  <c r="BP7" i="22" s="1"/>
  <c r="BO7" i="22" s="1"/>
  <c r="BF28" i="22"/>
  <c r="BH28" i="22"/>
  <c r="BB27" i="22"/>
  <c r="BJ28" i="22"/>
  <c r="W28" i="23"/>
  <c r="BI28" i="22"/>
  <c r="BE28" i="22"/>
  <c r="V28" i="23"/>
  <c r="L29" i="23"/>
  <c r="Q29" i="23"/>
  <c r="I29" i="23"/>
  <c r="O29" i="23"/>
  <c r="G29" i="23"/>
  <c r="M29" i="23"/>
  <c r="H29" i="23"/>
  <c r="E29" i="23"/>
  <c r="K29" i="23"/>
  <c r="F29" i="23"/>
  <c r="J29" i="23"/>
  <c r="N29" i="23"/>
  <c r="P29" i="23"/>
  <c r="K55" i="9"/>
  <c r="H30" i="8"/>
  <c r="G30" i="8"/>
  <c r="E30" i="8"/>
  <c r="F30" i="8"/>
  <c r="L30" i="8"/>
  <c r="M30" i="8"/>
  <c r="J30" i="8"/>
  <c r="C29" i="23"/>
  <c r="T29" i="23" s="1"/>
  <c r="D29" i="23"/>
  <c r="A30" i="23"/>
  <c r="A31" i="23" s="1"/>
  <c r="AN29" i="3"/>
  <c r="AR29" i="3"/>
  <c r="AI29" i="3"/>
  <c r="S29" i="3"/>
  <c r="K29" i="3"/>
  <c r="V29" i="3"/>
  <c r="M29" i="3"/>
  <c r="AM29" i="3"/>
  <c r="U29" i="3"/>
  <c r="L29" i="3"/>
  <c r="AP29" i="3"/>
  <c r="W29" i="3"/>
  <c r="N29" i="3"/>
  <c r="E29" i="3"/>
  <c r="AT29" i="3"/>
  <c r="P29" i="3"/>
  <c r="AS29" i="3"/>
  <c r="O29" i="3"/>
  <c r="AU29" i="3"/>
  <c r="Q29" i="3"/>
  <c r="AQ29" i="3"/>
  <c r="J29" i="3"/>
  <c r="R29" i="3"/>
  <c r="H29" i="3"/>
  <c r="T29" i="3"/>
  <c r="AJ29" i="3"/>
  <c r="AH29" i="3"/>
  <c r="F29" i="3"/>
  <c r="I29" i="3"/>
  <c r="G29" i="3"/>
  <c r="A30" i="3"/>
  <c r="D29" i="3"/>
  <c r="C29" i="3"/>
  <c r="BD29" i="3" s="1"/>
  <c r="G56" i="9"/>
  <c r="D56" i="9"/>
  <c r="C56" i="9"/>
  <c r="J56" i="9" s="1"/>
  <c r="A57" i="9"/>
  <c r="D57" i="9" s="1"/>
  <c r="E56" i="9"/>
  <c r="F56" i="9"/>
  <c r="A31" i="8"/>
  <c r="D30" i="8"/>
  <c r="C30" i="8"/>
  <c r="P30" i="8" s="1"/>
  <c r="C16" i="9"/>
  <c r="J16" i="9" s="1"/>
  <c r="D16" i="9"/>
  <c r="E16" i="9"/>
  <c r="F16" i="9"/>
  <c r="G16" i="9"/>
  <c r="H16" i="9"/>
  <c r="S30" i="8" l="1"/>
  <c r="AN9" i="3"/>
  <c r="AN10" i="3"/>
  <c r="AN11" i="3"/>
  <c r="AN12" i="3"/>
  <c r="AN13" i="3"/>
  <c r="AN14" i="3"/>
  <c r="AN15" i="3"/>
  <c r="BF15" i="3" s="1"/>
  <c r="AN16" i="3"/>
  <c r="BF16" i="3" s="1"/>
  <c r="AN17" i="3"/>
  <c r="AN18" i="3"/>
  <c r="BF18" i="3" s="1"/>
  <c r="AN19" i="3"/>
  <c r="BF19" i="3" s="1"/>
  <c r="AN20" i="3"/>
  <c r="BF20" i="3" s="1"/>
  <c r="AN21" i="3"/>
  <c r="AN22" i="3"/>
  <c r="AN23" i="3"/>
  <c r="AN24" i="3"/>
  <c r="AN25" i="3"/>
  <c r="AN26" i="3"/>
  <c r="BF26" i="3" s="1"/>
  <c r="AN27" i="3"/>
  <c r="BF27" i="3" s="1"/>
  <c r="AN28" i="3"/>
  <c r="BF28" i="3" s="1"/>
  <c r="BF17" i="3"/>
  <c r="D41" i="17"/>
  <c r="U1" i="22"/>
  <c r="AL1" i="3"/>
  <c r="R30" i="8"/>
  <c r="BF14" i="3"/>
  <c r="BF25" i="3"/>
  <c r="BF13" i="3"/>
  <c r="BF24" i="3"/>
  <c r="BF12" i="3"/>
  <c r="Q30" i="8"/>
  <c r="BF23" i="3"/>
  <c r="BF11" i="3"/>
  <c r="BF22" i="3"/>
  <c r="BF10" i="3"/>
  <c r="I31" i="8"/>
  <c r="K31" i="8"/>
  <c r="BF21" i="3"/>
  <c r="K56" i="9"/>
  <c r="I55" i="9"/>
  <c r="S28" i="23"/>
  <c r="V29" i="23"/>
  <c r="U29" i="23"/>
  <c r="BB28" i="22"/>
  <c r="BE29" i="3"/>
  <c r="BO28" i="22"/>
  <c r="L56" i="9"/>
  <c r="I56" i="9" s="1"/>
  <c r="BI29" i="3"/>
  <c r="L16" i="9"/>
  <c r="C30" i="23"/>
  <c r="T30" i="23" s="1"/>
  <c r="BF29" i="3"/>
  <c r="W29" i="23"/>
  <c r="J31" i="23"/>
  <c r="O31" i="23"/>
  <c r="G31" i="23"/>
  <c r="M31" i="23"/>
  <c r="E31" i="23"/>
  <c r="L31" i="23"/>
  <c r="H31" i="23"/>
  <c r="K31" i="23"/>
  <c r="F31" i="23"/>
  <c r="I31" i="23"/>
  <c r="Q31" i="23"/>
  <c r="P31" i="23"/>
  <c r="N31" i="23"/>
  <c r="O30" i="23"/>
  <c r="G30" i="23"/>
  <c r="L30" i="23"/>
  <c r="J30" i="23"/>
  <c r="M30" i="23"/>
  <c r="H30" i="23"/>
  <c r="Q30" i="23"/>
  <c r="K30" i="23"/>
  <c r="F30" i="23"/>
  <c r="I30" i="23"/>
  <c r="E30" i="23"/>
  <c r="P30" i="23"/>
  <c r="N30" i="23"/>
  <c r="D30" i="23"/>
  <c r="K16" i="9"/>
  <c r="M31" i="8"/>
  <c r="L31" i="8"/>
  <c r="G31" i="8"/>
  <c r="H31" i="8"/>
  <c r="F31" i="8"/>
  <c r="E31" i="8"/>
  <c r="J31" i="8"/>
  <c r="S31" i="8" s="1"/>
  <c r="H57" i="9"/>
  <c r="A58" i="9"/>
  <c r="F58" i="9" s="1"/>
  <c r="AU30" i="3"/>
  <c r="AM30" i="3"/>
  <c r="W30" i="3"/>
  <c r="O30" i="3"/>
  <c r="G30" i="3"/>
  <c r="V30" i="3"/>
  <c r="M30" i="3"/>
  <c r="AR30" i="3"/>
  <c r="AH30" i="3"/>
  <c r="L30" i="3"/>
  <c r="AQ30" i="3"/>
  <c r="U30" i="3"/>
  <c r="K30" i="3"/>
  <c r="AS30" i="3"/>
  <c r="AI30" i="3"/>
  <c r="N30" i="3"/>
  <c r="AT30" i="3"/>
  <c r="J30" i="3"/>
  <c r="AP30" i="3"/>
  <c r="I30" i="3"/>
  <c r="Q30" i="3"/>
  <c r="P30" i="3"/>
  <c r="AN30" i="3"/>
  <c r="H30" i="3"/>
  <c r="S30" i="3"/>
  <c r="AL30" i="3"/>
  <c r="F30" i="3"/>
  <c r="T30" i="3"/>
  <c r="R30" i="3"/>
  <c r="E30" i="3"/>
  <c r="AJ30" i="3"/>
  <c r="A31" i="3"/>
  <c r="D30" i="3"/>
  <c r="C30" i="3"/>
  <c r="BD30" i="3" s="1"/>
  <c r="BE30" i="3" s="1"/>
  <c r="E57" i="9"/>
  <c r="G57" i="9"/>
  <c r="F57" i="9"/>
  <c r="C57" i="9"/>
  <c r="J57" i="9" s="1"/>
  <c r="K57" i="9" s="1"/>
  <c r="D31" i="23"/>
  <c r="C31" i="23"/>
  <c r="T31" i="23" s="1"/>
  <c r="A32" i="8"/>
  <c r="C31" i="8"/>
  <c r="P31" i="8" s="1"/>
  <c r="D31" i="8"/>
  <c r="A32" i="23"/>
  <c r="D17" i="9"/>
  <c r="C17" i="9"/>
  <c r="J17" i="9" s="1"/>
  <c r="E17" i="9"/>
  <c r="F17" i="9"/>
  <c r="G17" i="9"/>
  <c r="H17" i="9"/>
  <c r="R31" i="8" l="1"/>
  <c r="D42" i="17"/>
  <c r="V1" i="22"/>
  <c r="AD1" i="14"/>
  <c r="AO1" i="3"/>
  <c r="Q31" i="8"/>
  <c r="I32" i="8"/>
  <c r="K32" i="8"/>
  <c r="O30" i="8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U31" i="23"/>
  <c r="S29" i="23"/>
  <c r="K17" i="9"/>
  <c r="BF30" i="3"/>
  <c r="U30" i="23"/>
  <c r="W30" i="23"/>
  <c r="V31" i="23"/>
  <c r="W31" i="23"/>
  <c r="L57" i="9"/>
  <c r="I57" i="9" s="1"/>
  <c r="BI30" i="3"/>
  <c r="V30" i="23"/>
  <c r="L17" i="9"/>
  <c r="I17" i="9" s="1"/>
  <c r="M32" i="23"/>
  <c r="E32" i="23"/>
  <c r="J32" i="23"/>
  <c r="Q32" i="23"/>
  <c r="P32" i="23"/>
  <c r="H32" i="23"/>
  <c r="L32" i="23"/>
  <c r="G32" i="23"/>
  <c r="K32" i="23"/>
  <c r="F32" i="23"/>
  <c r="I32" i="23"/>
  <c r="O32" i="23"/>
  <c r="N32" i="23"/>
  <c r="I16" i="9"/>
  <c r="L32" i="8"/>
  <c r="G32" i="8"/>
  <c r="H32" i="8"/>
  <c r="M32" i="8"/>
  <c r="E32" i="8"/>
  <c r="F32" i="8"/>
  <c r="J32" i="8"/>
  <c r="S32" i="8" s="1"/>
  <c r="E58" i="9"/>
  <c r="G58" i="9"/>
  <c r="H58" i="9"/>
  <c r="A59" i="9"/>
  <c r="A60" i="9" s="1"/>
  <c r="D58" i="9"/>
  <c r="C58" i="9"/>
  <c r="J58" i="9" s="1"/>
  <c r="AT31" i="3"/>
  <c r="AL31" i="3"/>
  <c r="V31" i="3"/>
  <c r="N31" i="3"/>
  <c r="F31" i="3"/>
  <c r="AU31" i="3"/>
  <c r="S31" i="3"/>
  <c r="J31" i="3"/>
  <c r="AJ31" i="3"/>
  <c r="P31" i="3"/>
  <c r="E31" i="3"/>
  <c r="AS31" i="3"/>
  <c r="AI31" i="3"/>
  <c r="O31" i="3"/>
  <c r="AM31" i="3"/>
  <c r="Q31" i="3"/>
  <c r="G31" i="3"/>
  <c r="M31" i="3"/>
  <c r="AR31" i="3"/>
  <c r="L31" i="3"/>
  <c r="AQ31" i="3"/>
  <c r="R31" i="3"/>
  <c r="K31" i="3"/>
  <c r="I31" i="3"/>
  <c r="H31" i="3"/>
  <c r="W31" i="3"/>
  <c r="T31" i="3"/>
  <c r="AP31" i="3"/>
  <c r="AO31" i="3"/>
  <c r="AH31" i="3"/>
  <c r="U31" i="3"/>
  <c r="AN31" i="3"/>
  <c r="D31" i="3"/>
  <c r="C31" i="3"/>
  <c r="BD31" i="3" s="1"/>
  <c r="A32" i="3"/>
  <c r="D32" i="23"/>
  <c r="C32" i="23"/>
  <c r="T32" i="23" s="1"/>
  <c r="A33" i="8"/>
  <c r="D32" i="8"/>
  <c r="C32" i="8"/>
  <c r="P32" i="8" s="1"/>
  <c r="Q32" i="8" s="1"/>
  <c r="A33" i="23"/>
  <c r="C18" i="9"/>
  <c r="J18" i="9" s="1"/>
  <c r="D18" i="9"/>
  <c r="E18" i="9"/>
  <c r="F18" i="9"/>
  <c r="G18" i="9"/>
  <c r="H18" i="9"/>
  <c r="O31" i="8" l="1"/>
  <c r="I33" i="8"/>
  <c r="K33" i="8"/>
  <c r="U32" i="23"/>
  <c r="BE31" i="3"/>
  <c r="AO9" i="3"/>
  <c r="AO10" i="3"/>
  <c r="BG10" i="3" s="1"/>
  <c r="AO11" i="3"/>
  <c r="BG11" i="3" s="1"/>
  <c r="AO12" i="3"/>
  <c r="BG12" i="3" s="1"/>
  <c r="AO13" i="3"/>
  <c r="BG13" i="3" s="1"/>
  <c r="AO14" i="3"/>
  <c r="BG14" i="3" s="1"/>
  <c r="AO15" i="3"/>
  <c r="BG15" i="3" s="1"/>
  <c r="AO16" i="3"/>
  <c r="BG16" i="3" s="1"/>
  <c r="AO17" i="3"/>
  <c r="BG17" i="3" s="1"/>
  <c r="AO18" i="3"/>
  <c r="BG18" i="3" s="1"/>
  <c r="AO19" i="3"/>
  <c r="BG19" i="3" s="1"/>
  <c r="AO20" i="3"/>
  <c r="BG20" i="3" s="1"/>
  <c r="AO21" i="3"/>
  <c r="BG21" i="3" s="1"/>
  <c r="AO22" i="3"/>
  <c r="BG22" i="3" s="1"/>
  <c r="AO23" i="3"/>
  <c r="BG23" i="3" s="1"/>
  <c r="AO24" i="3"/>
  <c r="BG24" i="3" s="1"/>
  <c r="AO25" i="3"/>
  <c r="BG25" i="3" s="1"/>
  <c r="AO26" i="3"/>
  <c r="BG26" i="3" s="1"/>
  <c r="AO27" i="3"/>
  <c r="BG27" i="3" s="1"/>
  <c r="AO28" i="3"/>
  <c r="BG28" i="3" s="1"/>
  <c r="AO29" i="3"/>
  <c r="BG29" i="3" s="1"/>
  <c r="AO30" i="3"/>
  <c r="BG30" i="3" s="1"/>
  <c r="R32" i="8"/>
  <c r="O32" i="8" s="1"/>
  <c r="AD9" i="14"/>
  <c r="AD10" i="14"/>
  <c r="AK10" i="14" s="1"/>
  <c r="AF10" i="14" s="1"/>
  <c r="AD11" i="14"/>
  <c r="AK11" i="14" s="1"/>
  <c r="AF11" i="14" s="1"/>
  <c r="AD12" i="14"/>
  <c r="AK12" i="14" s="1"/>
  <c r="AF12" i="14" s="1"/>
  <c r="AD13" i="14"/>
  <c r="AK13" i="14" s="1"/>
  <c r="AF13" i="14" s="1"/>
  <c r="AD14" i="14"/>
  <c r="AK14" i="14" s="1"/>
  <c r="AF14" i="14" s="1"/>
  <c r="AD15" i="14"/>
  <c r="AK15" i="14" s="1"/>
  <c r="AF15" i="14" s="1"/>
  <c r="AD16" i="14"/>
  <c r="AK16" i="14" s="1"/>
  <c r="AF16" i="14" s="1"/>
  <c r="AD17" i="14"/>
  <c r="AK17" i="14" s="1"/>
  <c r="AF17" i="14" s="1"/>
  <c r="AD18" i="14"/>
  <c r="AK18" i="14" s="1"/>
  <c r="AF18" i="14" s="1"/>
  <c r="AD19" i="14"/>
  <c r="AK19" i="14" s="1"/>
  <c r="AF19" i="14" s="1"/>
  <c r="AD20" i="14"/>
  <c r="AK20" i="14" s="1"/>
  <c r="AF20" i="14" s="1"/>
  <c r="D43" i="17"/>
  <c r="AV1" i="3"/>
  <c r="W1" i="22"/>
  <c r="L58" i="9"/>
  <c r="BG31" i="3"/>
  <c r="S31" i="23"/>
  <c r="BF31" i="3"/>
  <c r="S30" i="23"/>
  <c r="BI31" i="3"/>
  <c r="W32" i="23"/>
  <c r="V32" i="23"/>
  <c r="L18" i="9"/>
  <c r="K58" i="9"/>
  <c r="P33" i="23"/>
  <c r="H33" i="23"/>
  <c r="M33" i="23"/>
  <c r="E33" i="23"/>
  <c r="L33" i="23"/>
  <c r="K33" i="23"/>
  <c r="O33" i="23"/>
  <c r="I33" i="23"/>
  <c r="F33" i="23"/>
  <c r="N33" i="23"/>
  <c r="G33" i="23"/>
  <c r="J33" i="23"/>
  <c r="Q33" i="23"/>
  <c r="K18" i="9"/>
  <c r="D59" i="9"/>
  <c r="F33" i="8"/>
  <c r="E33" i="8"/>
  <c r="L33" i="8"/>
  <c r="G33" i="8"/>
  <c r="M33" i="8"/>
  <c r="H33" i="8"/>
  <c r="J33" i="8"/>
  <c r="S33" i="8" s="1"/>
  <c r="E59" i="9"/>
  <c r="H59" i="9"/>
  <c r="C59" i="9"/>
  <c r="J59" i="9" s="1"/>
  <c r="G59" i="9"/>
  <c r="F59" i="9"/>
  <c r="AS32" i="3"/>
  <c r="U32" i="3"/>
  <c r="M32" i="3"/>
  <c r="E32" i="3"/>
  <c r="AQ32" i="3"/>
  <c r="AH32" i="3"/>
  <c r="P32" i="3"/>
  <c r="G32" i="3"/>
  <c r="AN32" i="3"/>
  <c r="S32" i="3"/>
  <c r="I32" i="3"/>
  <c r="AM32" i="3"/>
  <c r="R32" i="3"/>
  <c r="H32" i="3"/>
  <c r="AO32" i="3"/>
  <c r="T32" i="3"/>
  <c r="J32" i="3"/>
  <c r="AV32" i="3"/>
  <c r="O32" i="3"/>
  <c r="AU32" i="3"/>
  <c r="N32" i="3"/>
  <c r="AT32" i="3"/>
  <c r="L32" i="3"/>
  <c r="AI32" i="3"/>
  <c r="Q32" i="3"/>
  <c r="AR32" i="3"/>
  <c r="AL32" i="3"/>
  <c r="AP32" i="3"/>
  <c r="F32" i="3"/>
  <c r="W32" i="3"/>
  <c r="V32" i="3"/>
  <c r="K32" i="3"/>
  <c r="AJ32" i="3"/>
  <c r="A33" i="3"/>
  <c r="D32" i="3"/>
  <c r="C32" i="3"/>
  <c r="BD32" i="3" s="1"/>
  <c r="D33" i="23"/>
  <c r="C33" i="23"/>
  <c r="T33" i="23" s="1"/>
  <c r="A34" i="8"/>
  <c r="D33" i="8"/>
  <c r="C33" i="8"/>
  <c r="P33" i="8" s="1"/>
  <c r="A34" i="23"/>
  <c r="D60" i="9"/>
  <c r="A61" i="9"/>
  <c r="H60" i="9"/>
  <c r="F60" i="9"/>
  <c r="C60" i="9"/>
  <c r="J60" i="9" s="1"/>
  <c r="G60" i="9"/>
  <c r="E60" i="9"/>
  <c r="D19" i="9"/>
  <c r="C19" i="9"/>
  <c r="J19" i="9" s="1"/>
  <c r="H19" i="9"/>
  <c r="E19" i="9"/>
  <c r="F19" i="9"/>
  <c r="G19" i="9"/>
  <c r="R33" i="8" l="1"/>
  <c r="Q33" i="8"/>
  <c r="I58" i="9"/>
  <c r="I34" i="8"/>
  <c r="K34" i="8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D44" i="17"/>
  <c r="AW1" i="3"/>
  <c r="X1" i="22"/>
  <c r="L19" i="9"/>
  <c r="S32" i="23"/>
  <c r="BF32" i="3"/>
  <c r="W33" i="23"/>
  <c r="U33" i="23"/>
  <c r="L59" i="9"/>
  <c r="K59" i="9"/>
  <c r="V33" i="23"/>
  <c r="L60" i="9"/>
  <c r="BG32" i="3"/>
  <c r="BI32" i="3"/>
  <c r="BE32" i="3"/>
  <c r="K34" i="23"/>
  <c r="P34" i="23"/>
  <c r="H34" i="23"/>
  <c r="O34" i="23"/>
  <c r="G34" i="23"/>
  <c r="N34" i="23"/>
  <c r="F34" i="23"/>
  <c r="L34" i="23"/>
  <c r="Q34" i="23"/>
  <c r="J34" i="23"/>
  <c r="M34" i="23"/>
  <c r="I34" i="23"/>
  <c r="E34" i="23"/>
  <c r="K60" i="9"/>
  <c r="I18" i="9"/>
  <c r="K19" i="9"/>
  <c r="H34" i="8"/>
  <c r="G34" i="8"/>
  <c r="E34" i="8"/>
  <c r="L34" i="8"/>
  <c r="M34" i="8"/>
  <c r="F34" i="8"/>
  <c r="J34" i="8"/>
  <c r="AR33" i="3"/>
  <c r="AJ33" i="3"/>
  <c r="T33" i="3"/>
  <c r="L33" i="3"/>
  <c r="AW33" i="3"/>
  <c r="AN33" i="3"/>
  <c r="V33" i="3"/>
  <c r="M33" i="3"/>
  <c r="AQ33" i="3"/>
  <c r="W33" i="3"/>
  <c r="K33" i="3"/>
  <c r="AP33" i="3"/>
  <c r="U33" i="3"/>
  <c r="J33" i="3"/>
  <c r="AS33" i="3"/>
  <c r="AH33" i="3"/>
  <c r="N33" i="3"/>
  <c r="AI33" i="3"/>
  <c r="Q33" i="3"/>
  <c r="AV33" i="3"/>
  <c r="P33" i="3"/>
  <c r="AU33" i="3"/>
  <c r="O33" i="3"/>
  <c r="R33" i="3"/>
  <c r="E33" i="3"/>
  <c r="I33" i="3"/>
  <c r="H33" i="3"/>
  <c r="G33" i="3"/>
  <c r="S33" i="3"/>
  <c r="AO33" i="3"/>
  <c r="AL33" i="3"/>
  <c r="F33" i="3"/>
  <c r="AT33" i="3"/>
  <c r="AM33" i="3"/>
  <c r="A34" i="3"/>
  <c r="D33" i="3"/>
  <c r="C33" i="3"/>
  <c r="BD33" i="3" s="1"/>
  <c r="D34" i="23"/>
  <c r="C34" i="23"/>
  <c r="T34" i="23" s="1"/>
  <c r="A35" i="8"/>
  <c r="D34" i="8"/>
  <c r="C34" i="8"/>
  <c r="P34" i="8" s="1"/>
  <c r="A35" i="23"/>
  <c r="C61" i="9"/>
  <c r="J61" i="9" s="1"/>
  <c r="A62" i="9"/>
  <c r="G61" i="9"/>
  <c r="F61" i="9"/>
  <c r="D61" i="9"/>
  <c r="H61" i="9"/>
  <c r="E61" i="9"/>
  <c r="H20" i="9"/>
  <c r="C20" i="9"/>
  <c r="J20" i="9" s="1"/>
  <c r="D20" i="9"/>
  <c r="E20" i="9"/>
  <c r="F20" i="9"/>
  <c r="G20" i="9"/>
  <c r="Q34" i="8" l="1"/>
  <c r="R34" i="8"/>
  <c r="U34" i="23"/>
  <c r="O33" i="8"/>
  <c r="D45" i="17"/>
  <c r="BA1" i="22"/>
  <c r="AX1" i="3"/>
  <c r="S34" i="8"/>
  <c r="I35" i="8"/>
  <c r="K35" i="8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I19" i="9"/>
  <c r="I59" i="9"/>
  <c r="V34" i="23"/>
  <c r="K20" i="9"/>
  <c r="BG33" i="3"/>
  <c r="L20" i="9"/>
  <c r="BI33" i="3"/>
  <c r="S33" i="23"/>
  <c r="L61" i="9"/>
  <c r="W34" i="23"/>
  <c r="BE33" i="3"/>
  <c r="BF33" i="3"/>
  <c r="N35" i="23"/>
  <c r="F35" i="23"/>
  <c r="K35" i="23"/>
  <c r="J35" i="23"/>
  <c r="Q35" i="23"/>
  <c r="I35" i="23"/>
  <c r="E35" i="23"/>
  <c r="O35" i="23"/>
  <c r="L35" i="23"/>
  <c r="M35" i="23"/>
  <c r="P35" i="23"/>
  <c r="H35" i="23"/>
  <c r="G35" i="23"/>
  <c r="I60" i="9"/>
  <c r="K61" i="9"/>
  <c r="M35" i="8"/>
  <c r="L35" i="8"/>
  <c r="G35" i="8"/>
  <c r="H35" i="8"/>
  <c r="F35" i="8"/>
  <c r="E35" i="8"/>
  <c r="J35" i="8"/>
  <c r="S35" i="8" s="1"/>
  <c r="AW34" i="3"/>
  <c r="AO34" i="3"/>
  <c r="Q34" i="3"/>
  <c r="I34" i="3"/>
  <c r="AQ34" i="3"/>
  <c r="AI34" i="3"/>
  <c r="S34" i="3"/>
  <c r="K34" i="3"/>
  <c r="AP34" i="3"/>
  <c r="U34" i="3"/>
  <c r="J34" i="3"/>
  <c r="AN34" i="3"/>
  <c r="P34" i="3"/>
  <c r="E34" i="3"/>
  <c r="AM34" i="3"/>
  <c r="O34" i="3"/>
  <c r="AR34" i="3"/>
  <c r="R34" i="3"/>
  <c r="F34" i="3"/>
  <c r="AL34" i="3"/>
  <c r="V34" i="3"/>
  <c r="T34" i="3"/>
  <c r="AJ34" i="3"/>
  <c r="N34" i="3"/>
  <c r="AS34" i="3"/>
  <c r="W34" i="3"/>
  <c r="AX34" i="3"/>
  <c r="M34" i="3"/>
  <c r="AV34" i="3"/>
  <c r="L34" i="3"/>
  <c r="H34" i="3"/>
  <c r="G34" i="3"/>
  <c r="AH34" i="3"/>
  <c r="AU34" i="3"/>
  <c r="AT34" i="3"/>
  <c r="A35" i="3"/>
  <c r="D34" i="3"/>
  <c r="C34" i="3"/>
  <c r="BD34" i="3" s="1"/>
  <c r="D35" i="23"/>
  <c r="C35" i="23"/>
  <c r="T35" i="23" s="1"/>
  <c r="A36" i="8"/>
  <c r="D35" i="8"/>
  <c r="C35" i="8"/>
  <c r="P35" i="8" s="1"/>
  <c r="Q35" i="8" s="1"/>
  <c r="A36" i="23"/>
  <c r="D62" i="9"/>
  <c r="A63" i="9"/>
  <c r="G62" i="9"/>
  <c r="C62" i="9"/>
  <c r="J62" i="9" s="1"/>
  <c r="H62" i="9"/>
  <c r="E62" i="9"/>
  <c r="F62" i="9"/>
  <c r="C21" i="9"/>
  <c r="J21" i="9" s="1"/>
  <c r="D21" i="9"/>
  <c r="E21" i="9"/>
  <c r="F21" i="9"/>
  <c r="G21" i="9"/>
  <c r="H21" i="9"/>
  <c r="F10" i="9"/>
  <c r="C10" i="9"/>
  <c r="J10" i="9" s="1"/>
  <c r="D10" i="9"/>
  <c r="G10" i="9"/>
  <c r="E10" i="9"/>
  <c r="H10" i="9"/>
  <c r="O34" i="8" l="1"/>
  <c r="I20" i="9"/>
  <c r="I36" i="8"/>
  <c r="K36" i="8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R35" i="8"/>
  <c r="O35" i="8" s="1"/>
  <c r="D46" i="17"/>
  <c r="AY1" i="3"/>
  <c r="AZ1" i="22"/>
  <c r="S34" i="23"/>
  <c r="U35" i="23"/>
  <c r="L10" i="9"/>
  <c r="L21" i="9"/>
  <c r="K62" i="9"/>
  <c r="W35" i="23"/>
  <c r="L62" i="9"/>
  <c r="BF34" i="3"/>
  <c r="BG34" i="3"/>
  <c r="BI34" i="3"/>
  <c r="BE34" i="3"/>
  <c r="V35" i="23"/>
  <c r="Q36" i="23"/>
  <c r="I36" i="23"/>
  <c r="N36" i="23"/>
  <c r="F36" i="23"/>
  <c r="M36" i="23"/>
  <c r="E36" i="23"/>
  <c r="L36" i="23"/>
  <c r="H36" i="23"/>
  <c r="G36" i="23"/>
  <c r="P36" i="23"/>
  <c r="O36" i="23"/>
  <c r="K36" i="23"/>
  <c r="J36" i="23"/>
  <c r="I61" i="9"/>
  <c r="K21" i="9"/>
  <c r="L36" i="8"/>
  <c r="H36" i="8"/>
  <c r="E36" i="8"/>
  <c r="F36" i="8"/>
  <c r="M36" i="8"/>
  <c r="G36" i="8"/>
  <c r="J36" i="8"/>
  <c r="S36" i="8" s="1"/>
  <c r="K10" i="9"/>
  <c r="AV35" i="3"/>
  <c r="AN35" i="3"/>
  <c r="P35" i="3"/>
  <c r="H35" i="3"/>
  <c r="AX35" i="3"/>
  <c r="AP35" i="3"/>
  <c r="AH35" i="3"/>
  <c r="R35" i="3"/>
  <c r="J35" i="3"/>
  <c r="AT35" i="3"/>
  <c r="AJ35" i="3"/>
  <c r="N35" i="3"/>
  <c r="AO35" i="3"/>
  <c r="Q35" i="3"/>
  <c r="E35" i="3"/>
  <c r="AM35" i="3"/>
  <c r="O35" i="3"/>
  <c r="AQ35" i="3"/>
  <c r="S35" i="3"/>
  <c r="F35" i="3"/>
  <c r="AW35" i="3"/>
  <c r="K35" i="3"/>
  <c r="AU35" i="3"/>
  <c r="I35" i="3"/>
  <c r="AS35" i="3"/>
  <c r="W35" i="3"/>
  <c r="G35" i="3"/>
  <c r="L35" i="3"/>
  <c r="AR35" i="3"/>
  <c r="AI35" i="3"/>
  <c r="V35" i="3"/>
  <c r="U35" i="3"/>
  <c r="AL35" i="3"/>
  <c r="M35" i="3"/>
  <c r="T35" i="3"/>
  <c r="A36" i="3"/>
  <c r="D35" i="3"/>
  <c r="C35" i="3"/>
  <c r="BD35" i="3" s="1"/>
  <c r="D36" i="23"/>
  <c r="C36" i="23"/>
  <c r="T36" i="23" s="1"/>
  <c r="A37" i="8"/>
  <c r="D36" i="8"/>
  <c r="C36" i="8"/>
  <c r="P36" i="8" s="1"/>
  <c r="A37" i="23"/>
  <c r="E63" i="9"/>
  <c r="D63" i="9"/>
  <c r="A64" i="9"/>
  <c r="F63" i="9"/>
  <c r="C63" i="9"/>
  <c r="J63" i="9" s="1"/>
  <c r="G63" i="9"/>
  <c r="H63" i="9"/>
  <c r="C15" i="6"/>
  <c r="X15" i="6" s="1"/>
  <c r="C23" i="6"/>
  <c r="X23" i="6" s="1"/>
  <c r="D24" i="6"/>
  <c r="C18" i="6"/>
  <c r="X18" i="6" s="1"/>
  <c r="D22" i="6"/>
  <c r="C19" i="6"/>
  <c r="X19" i="6" s="1"/>
  <c r="D18" i="6"/>
  <c r="C24" i="6"/>
  <c r="X24" i="6" s="1"/>
  <c r="C20" i="6"/>
  <c r="X20" i="6" s="1"/>
  <c r="D16" i="6"/>
  <c r="C16" i="6"/>
  <c r="X16" i="6" s="1"/>
  <c r="C25" i="6"/>
  <c r="X25" i="6" s="1"/>
  <c r="D17" i="6"/>
  <c r="D19" i="6"/>
  <c r="D23" i="6"/>
  <c r="C21" i="6"/>
  <c r="X21" i="6" s="1"/>
  <c r="D21" i="6"/>
  <c r="C22" i="6"/>
  <c r="X22" i="6" s="1"/>
  <c r="D25" i="6"/>
  <c r="D15" i="6"/>
  <c r="D20" i="6"/>
  <c r="C17" i="6"/>
  <c r="X17" i="6" s="1"/>
  <c r="D22" i="9"/>
  <c r="C22" i="9"/>
  <c r="J22" i="9" s="1"/>
  <c r="K22" i="9" s="1"/>
  <c r="E22" i="9"/>
  <c r="F22" i="9"/>
  <c r="G22" i="9"/>
  <c r="H22" i="9"/>
  <c r="E10" i="16"/>
  <c r="AD10" i="16" s="1"/>
  <c r="D10" i="16"/>
  <c r="C10" i="16"/>
  <c r="AB10" i="16" s="1"/>
  <c r="Q36" i="8" l="1"/>
  <c r="AY9" i="3"/>
  <c r="AY10" i="3"/>
  <c r="AY11" i="3"/>
  <c r="AY12" i="3"/>
  <c r="AY13" i="3"/>
  <c r="AY14" i="3"/>
  <c r="AY1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33" i="3"/>
  <c r="AY34" i="3"/>
  <c r="I37" i="8"/>
  <c r="K37" i="8"/>
  <c r="R36" i="8"/>
  <c r="O36" i="8" s="1"/>
  <c r="D47" i="17"/>
  <c r="Y1" i="22"/>
  <c r="AZ1" i="3"/>
  <c r="AY35" i="3"/>
  <c r="U36" i="23"/>
  <c r="I21" i="9"/>
  <c r="L22" i="9"/>
  <c r="I22" i="9" s="1"/>
  <c r="BE35" i="3"/>
  <c r="S35" i="23"/>
  <c r="I62" i="9"/>
  <c r="Y24" i="6"/>
  <c r="W24" i="6" s="1"/>
  <c r="BI35" i="3"/>
  <c r="AC10" i="16"/>
  <c r="AA10" i="16" s="1"/>
  <c r="L63" i="9"/>
  <c r="W36" i="23"/>
  <c r="K63" i="9"/>
  <c r="V36" i="23"/>
  <c r="BF35" i="3"/>
  <c r="BG35" i="3"/>
  <c r="L37" i="23"/>
  <c r="Q37" i="23"/>
  <c r="I37" i="23"/>
  <c r="P37" i="23"/>
  <c r="H37" i="23"/>
  <c r="O37" i="23"/>
  <c r="G37" i="23"/>
  <c r="K37" i="23"/>
  <c r="E37" i="23"/>
  <c r="J37" i="23"/>
  <c r="F37" i="23"/>
  <c r="N37" i="23"/>
  <c r="M37" i="23"/>
  <c r="Y21" i="6"/>
  <c r="W21" i="6" s="1"/>
  <c r="I10" i="9"/>
  <c r="BF10" i="9" s="1"/>
  <c r="Y25" i="6"/>
  <c r="W25" i="6" s="1"/>
  <c r="Y18" i="6"/>
  <c r="W18" i="6" s="1"/>
  <c r="Y17" i="6"/>
  <c r="W17" i="6" s="1"/>
  <c r="Y16" i="6"/>
  <c r="W16" i="6" s="1"/>
  <c r="Y19" i="6"/>
  <c r="W19" i="6" s="1"/>
  <c r="F37" i="8"/>
  <c r="E37" i="8"/>
  <c r="M37" i="8"/>
  <c r="H37" i="8"/>
  <c r="G37" i="8"/>
  <c r="L37" i="8"/>
  <c r="J37" i="8"/>
  <c r="S37" i="8" s="1"/>
  <c r="Y22" i="6"/>
  <c r="W22" i="6" s="1"/>
  <c r="Y23" i="6"/>
  <c r="W23" i="6" s="1"/>
  <c r="Y20" i="6"/>
  <c r="W20" i="6" s="1"/>
  <c r="Y15" i="6"/>
  <c r="W15" i="6" s="1"/>
  <c r="AX36" i="3"/>
  <c r="AV36" i="3"/>
  <c r="AN36" i="3"/>
  <c r="AU36" i="3"/>
  <c r="AM36" i="3"/>
  <c r="W36" i="3"/>
  <c r="O36" i="3"/>
  <c r="G36" i="3"/>
  <c r="AW36" i="3"/>
  <c r="AO36" i="3"/>
  <c r="Q36" i="3"/>
  <c r="I36" i="3"/>
  <c r="AP36" i="3"/>
  <c r="S36" i="3"/>
  <c r="H36" i="3"/>
  <c r="AQ36" i="3"/>
  <c r="P36" i="3"/>
  <c r="AL36" i="3"/>
  <c r="N36" i="3"/>
  <c r="AR36" i="3"/>
  <c r="R36" i="3"/>
  <c r="E36" i="3"/>
  <c r="U36" i="3"/>
  <c r="M36" i="3"/>
  <c r="AJ36" i="3"/>
  <c r="T36" i="3"/>
  <c r="AS36" i="3"/>
  <c r="V36" i="3"/>
  <c r="AI36" i="3"/>
  <c r="AH36" i="3"/>
  <c r="J36" i="3"/>
  <c r="K36" i="3"/>
  <c r="AY36" i="3"/>
  <c r="AT36" i="3"/>
  <c r="F36" i="3"/>
  <c r="L36" i="3"/>
  <c r="AZ36" i="3"/>
  <c r="A37" i="3"/>
  <c r="C36" i="3"/>
  <c r="BD36" i="3" s="1"/>
  <c r="D36" i="3"/>
  <c r="D37" i="23"/>
  <c r="C37" i="23"/>
  <c r="T37" i="23" s="1"/>
  <c r="A38" i="8"/>
  <c r="D37" i="8"/>
  <c r="C37" i="8"/>
  <c r="P37" i="8" s="1"/>
  <c r="A38" i="23"/>
  <c r="F64" i="9"/>
  <c r="D64" i="9"/>
  <c r="C64" i="9"/>
  <c r="J64" i="9" s="1"/>
  <c r="G64" i="9"/>
  <c r="E64" i="9"/>
  <c r="A65" i="9"/>
  <c r="H64" i="9"/>
  <c r="D23" i="9"/>
  <c r="E23" i="9"/>
  <c r="F23" i="9"/>
  <c r="G23" i="9"/>
  <c r="C23" i="9"/>
  <c r="J23" i="9" s="1"/>
  <c r="H23" i="9"/>
  <c r="Q37" i="8" l="1"/>
  <c r="U37" i="23"/>
  <c r="I38" i="8"/>
  <c r="K38" i="8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Z1" i="22"/>
  <c r="D48" i="17"/>
  <c r="X1" i="3"/>
  <c r="R37" i="8"/>
  <c r="O37" i="8" s="1"/>
  <c r="I63" i="9"/>
  <c r="S36" i="23"/>
  <c r="BE36" i="3"/>
  <c r="BI36" i="3"/>
  <c r="L23" i="9"/>
  <c r="K64" i="9"/>
  <c r="BG36" i="3"/>
  <c r="V37" i="23"/>
  <c r="BF36" i="3"/>
  <c r="K23" i="9"/>
  <c r="L64" i="9"/>
  <c r="I64" i="9" s="1"/>
  <c r="W37" i="23"/>
  <c r="O38" i="23"/>
  <c r="G38" i="23"/>
  <c r="L38" i="23"/>
  <c r="K38" i="23"/>
  <c r="J38" i="23"/>
  <c r="N38" i="23"/>
  <c r="H38" i="23"/>
  <c r="E38" i="23"/>
  <c r="M38" i="23"/>
  <c r="F38" i="23"/>
  <c r="I38" i="23"/>
  <c r="P38" i="23"/>
  <c r="Q38" i="23"/>
  <c r="H38" i="8"/>
  <c r="G38" i="8"/>
  <c r="E38" i="8"/>
  <c r="M38" i="8"/>
  <c r="F38" i="8"/>
  <c r="R38" i="8" s="1"/>
  <c r="L38" i="8"/>
  <c r="J38" i="8"/>
  <c r="S38" i="8" s="1"/>
  <c r="AW37" i="3"/>
  <c r="AO37" i="3"/>
  <c r="Q37" i="3"/>
  <c r="I37" i="3"/>
  <c r="AS37" i="3"/>
  <c r="AJ37" i="3"/>
  <c r="R37" i="3"/>
  <c r="H37" i="3"/>
  <c r="AR37" i="3"/>
  <c r="AI37" i="3"/>
  <c r="P37" i="3"/>
  <c r="G37" i="3"/>
  <c r="AT37" i="3"/>
  <c r="S37" i="3"/>
  <c r="J37" i="3"/>
  <c r="AX37" i="3"/>
  <c r="AH37" i="3"/>
  <c r="U37" i="3"/>
  <c r="E37" i="3"/>
  <c r="AP37" i="3"/>
  <c r="X37" i="3"/>
  <c r="K37" i="3"/>
  <c r="AN37" i="3"/>
  <c r="W37" i="3"/>
  <c r="F37" i="3"/>
  <c r="AQ37" i="3"/>
  <c r="L37" i="3"/>
  <c r="AU37" i="3"/>
  <c r="O37" i="3"/>
  <c r="AM37" i="3"/>
  <c r="N37" i="3"/>
  <c r="AL37" i="3"/>
  <c r="M37" i="3"/>
  <c r="AV37" i="3"/>
  <c r="T37" i="3"/>
  <c r="AY37" i="3"/>
  <c r="V37" i="3"/>
  <c r="AZ37" i="3"/>
  <c r="C37" i="3"/>
  <c r="BD37" i="3" s="1"/>
  <c r="D37" i="3"/>
  <c r="A38" i="3"/>
  <c r="D38" i="23"/>
  <c r="C38" i="23"/>
  <c r="T38" i="23" s="1"/>
  <c r="A39" i="8"/>
  <c r="C38" i="8"/>
  <c r="P38" i="8" s="1"/>
  <c r="D38" i="8"/>
  <c r="A39" i="23"/>
  <c r="G65" i="9"/>
  <c r="E65" i="9"/>
  <c r="D65" i="9"/>
  <c r="A66" i="9"/>
  <c r="A67" i="9" s="1"/>
  <c r="F65" i="9"/>
  <c r="C65" i="9"/>
  <c r="J65" i="9" s="1"/>
  <c r="H65" i="9"/>
  <c r="D24" i="9"/>
  <c r="E24" i="9"/>
  <c r="H24" i="9"/>
  <c r="C24" i="9"/>
  <c r="J24" i="9" s="1"/>
  <c r="G24" i="9"/>
  <c r="F24" i="9"/>
  <c r="C10" i="15"/>
  <c r="E10" i="15"/>
  <c r="AK10" i="15" s="1"/>
  <c r="D10" i="15"/>
  <c r="I23" i="9" l="1"/>
  <c r="Q38" i="8"/>
  <c r="O38" i="8" s="1"/>
  <c r="X15" i="3"/>
  <c r="X13" i="3"/>
  <c r="X16" i="3"/>
  <c r="X17" i="3"/>
  <c r="X18" i="3"/>
  <c r="X26" i="3"/>
  <c r="X25" i="3"/>
  <c r="X14" i="3"/>
  <c r="X19" i="3"/>
  <c r="X21" i="3"/>
  <c r="X9" i="3"/>
  <c r="X20" i="3"/>
  <c r="X11" i="3"/>
  <c r="X23" i="3"/>
  <c r="X10" i="3"/>
  <c r="X22" i="3"/>
  <c r="X12" i="3"/>
  <c r="X24" i="3"/>
  <c r="X27" i="3"/>
  <c r="X28" i="3"/>
  <c r="X29" i="3"/>
  <c r="X30" i="3"/>
  <c r="X31" i="3"/>
  <c r="X32" i="3"/>
  <c r="X33" i="3"/>
  <c r="X34" i="3"/>
  <c r="X35" i="3"/>
  <c r="X36" i="3"/>
  <c r="AA1" i="22"/>
  <c r="D49" i="17"/>
  <c r="Y1" i="3"/>
  <c r="I39" i="8"/>
  <c r="K39" i="8"/>
  <c r="K65" i="9"/>
  <c r="S37" i="23"/>
  <c r="U38" i="23"/>
  <c r="W38" i="23"/>
  <c r="L65" i="9"/>
  <c r="I65" i="9" s="1"/>
  <c r="BE37" i="3"/>
  <c r="BG37" i="3"/>
  <c r="BF37" i="3"/>
  <c r="L24" i="9"/>
  <c r="V38" i="23"/>
  <c r="S38" i="23" s="1"/>
  <c r="K24" i="9"/>
  <c r="BI37" i="3"/>
  <c r="B6" i="15"/>
  <c r="B7" i="15" s="1"/>
  <c r="AI10" i="15"/>
  <c r="AJ10" i="15" s="1"/>
  <c r="J39" i="23"/>
  <c r="O39" i="23"/>
  <c r="G39" i="23"/>
  <c r="N39" i="23"/>
  <c r="F39" i="23"/>
  <c r="M39" i="23"/>
  <c r="E39" i="23"/>
  <c r="Q39" i="23"/>
  <c r="K39" i="23"/>
  <c r="H39" i="23"/>
  <c r="P39" i="23"/>
  <c r="I39" i="23"/>
  <c r="L39" i="23"/>
  <c r="M39" i="8"/>
  <c r="L39" i="8"/>
  <c r="G39" i="8"/>
  <c r="E39" i="8"/>
  <c r="H39" i="8"/>
  <c r="F39" i="8"/>
  <c r="J39" i="8"/>
  <c r="S39" i="8" s="1"/>
  <c r="AV38" i="3"/>
  <c r="AN38" i="3"/>
  <c r="X38" i="3"/>
  <c r="P38" i="3"/>
  <c r="H38" i="3"/>
  <c r="AY38" i="3"/>
  <c r="AP38" i="3"/>
  <c r="W38" i="3"/>
  <c r="N38" i="3"/>
  <c r="E38" i="3"/>
  <c r="AX38" i="3"/>
  <c r="AO38" i="3"/>
  <c r="V38" i="3"/>
  <c r="M38" i="3"/>
  <c r="AZ38" i="3"/>
  <c r="AQ38" i="3"/>
  <c r="AH38" i="3"/>
  <c r="Y38" i="3"/>
  <c r="O38" i="3"/>
  <c r="F38" i="3"/>
  <c r="AS38" i="3"/>
  <c r="Q38" i="3"/>
  <c r="AR38" i="3"/>
  <c r="J38" i="3"/>
  <c r="AM38" i="3"/>
  <c r="I38" i="3"/>
  <c r="AT38" i="3"/>
  <c r="K38" i="3"/>
  <c r="AW38" i="3"/>
  <c r="T38" i="3"/>
  <c r="AU38" i="3"/>
  <c r="S38" i="3"/>
  <c r="AL38" i="3"/>
  <c r="R38" i="3"/>
  <c r="U38" i="3"/>
  <c r="L38" i="3"/>
  <c r="G38" i="3"/>
  <c r="AJ38" i="3"/>
  <c r="AI38" i="3"/>
  <c r="A39" i="3"/>
  <c r="D38" i="3"/>
  <c r="C38" i="3"/>
  <c r="BD38" i="3" s="1"/>
  <c r="D39" i="23"/>
  <c r="C39" i="23"/>
  <c r="T39" i="23" s="1"/>
  <c r="A40" i="8"/>
  <c r="C39" i="8"/>
  <c r="P39" i="8" s="1"/>
  <c r="D39" i="8"/>
  <c r="A40" i="23"/>
  <c r="F67" i="9"/>
  <c r="D67" i="9"/>
  <c r="H67" i="9"/>
  <c r="G67" i="9"/>
  <c r="C67" i="9"/>
  <c r="J67" i="9" s="1"/>
  <c r="A68" i="9"/>
  <c r="E67" i="9"/>
  <c r="H66" i="9"/>
  <c r="G66" i="9"/>
  <c r="F66" i="9"/>
  <c r="D66" i="9"/>
  <c r="E66" i="9"/>
  <c r="C66" i="9"/>
  <c r="J66" i="9" s="1"/>
  <c r="C25" i="9"/>
  <c r="J25" i="9" s="1"/>
  <c r="D25" i="9"/>
  <c r="H25" i="9"/>
  <c r="E25" i="9"/>
  <c r="F25" i="9"/>
  <c r="G25" i="9"/>
  <c r="D10" i="4"/>
  <c r="C10" i="4"/>
  <c r="U10" i="4" s="1"/>
  <c r="I10" i="4"/>
  <c r="J10" i="4"/>
  <c r="E10" i="4"/>
  <c r="H10" i="4"/>
  <c r="G10" i="4"/>
  <c r="F10" i="4"/>
  <c r="R39" i="8" l="1"/>
  <c r="Q39" i="8"/>
  <c r="Y18" i="3"/>
  <c r="Y19" i="3"/>
  <c r="Y27" i="3"/>
  <c r="Y21" i="3"/>
  <c r="Y23" i="3"/>
  <c r="Y13" i="3"/>
  <c r="Y14" i="3"/>
  <c r="Y22" i="3"/>
  <c r="Y11" i="3"/>
  <c r="Y25" i="3"/>
  <c r="Y26" i="3"/>
  <c r="Y9" i="3"/>
  <c r="Y12" i="3"/>
  <c r="Y24" i="3"/>
  <c r="Y15" i="3"/>
  <c r="Y16" i="3"/>
  <c r="Y10" i="3"/>
  <c r="Y17" i="3"/>
  <c r="Y20" i="3"/>
  <c r="Y28" i="3"/>
  <c r="Y29" i="3"/>
  <c r="Y30" i="3"/>
  <c r="Y31" i="3"/>
  <c r="Y32" i="3"/>
  <c r="Y33" i="3"/>
  <c r="Y34" i="3"/>
  <c r="Y35" i="3"/>
  <c r="Y36" i="3"/>
  <c r="Y37" i="3"/>
  <c r="D50" i="17"/>
  <c r="AB1" i="22"/>
  <c r="BA1" i="3"/>
  <c r="I40" i="8"/>
  <c r="K40" i="8"/>
  <c r="I24" i="9"/>
  <c r="BE38" i="3"/>
  <c r="BG38" i="3"/>
  <c r="W10" i="4"/>
  <c r="V39" i="23"/>
  <c r="L67" i="9"/>
  <c r="U39" i="23"/>
  <c r="BI38" i="3"/>
  <c r="W39" i="23"/>
  <c r="L66" i="9"/>
  <c r="BF38" i="3"/>
  <c r="BF10" i="4"/>
  <c r="L25" i="9"/>
  <c r="S10" i="15"/>
  <c r="AF10" i="15"/>
  <c r="X10" i="15"/>
  <c r="AE10" i="15"/>
  <c r="Y10" i="15"/>
  <c r="AE11" i="15"/>
  <c r="AB11" i="15"/>
  <c r="X11" i="15"/>
  <c r="Y11" i="15"/>
  <c r="AF11" i="15"/>
  <c r="V11" i="15"/>
  <c r="W11" i="15"/>
  <c r="S11" i="15"/>
  <c r="AC11" i="15"/>
  <c r="T11" i="15"/>
  <c r="U11" i="15"/>
  <c r="AD11" i="15"/>
  <c r="Z11" i="15"/>
  <c r="AA11" i="15"/>
  <c r="Z12" i="15"/>
  <c r="W12" i="15"/>
  <c r="AE12" i="15"/>
  <c r="T12" i="15"/>
  <c r="AC12" i="15"/>
  <c r="Y12" i="15"/>
  <c r="AF12" i="15"/>
  <c r="AA12" i="15"/>
  <c r="S12" i="15"/>
  <c r="U12" i="15"/>
  <c r="X12" i="15"/>
  <c r="V12" i="15"/>
  <c r="AD12" i="15"/>
  <c r="AB12" i="15"/>
  <c r="AA13" i="15"/>
  <c r="AD13" i="15"/>
  <c r="AC13" i="15"/>
  <c r="Y13" i="15"/>
  <c r="U13" i="15"/>
  <c r="W13" i="15"/>
  <c r="V13" i="15"/>
  <c r="X13" i="15"/>
  <c r="T13" i="15"/>
  <c r="AE13" i="15"/>
  <c r="AF13" i="15"/>
  <c r="AB13" i="15"/>
  <c r="Z13" i="15"/>
  <c r="S13" i="15"/>
  <c r="Z14" i="15"/>
  <c r="AC10" i="15"/>
  <c r="Z10" i="15"/>
  <c r="AE14" i="15"/>
  <c r="T14" i="15"/>
  <c r="W10" i="15"/>
  <c r="U14" i="15"/>
  <c r="AA10" i="15"/>
  <c r="AF14" i="15"/>
  <c r="AD14" i="15"/>
  <c r="AB14" i="15"/>
  <c r="Y14" i="15"/>
  <c r="AB10" i="15"/>
  <c r="S14" i="15"/>
  <c r="X14" i="15"/>
  <c r="V14" i="15"/>
  <c r="AA14" i="15"/>
  <c r="AD10" i="15"/>
  <c r="W14" i="15"/>
  <c r="AC14" i="15"/>
  <c r="AF15" i="15"/>
  <c r="X15" i="15"/>
  <c r="U15" i="15"/>
  <c r="U10" i="15"/>
  <c r="S15" i="15"/>
  <c r="V10" i="15"/>
  <c r="AA15" i="15"/>
  <c r="AE15" i="15"/>
  <c r="W15" i="15"/>
  <c r="T10" i="15"/>
  <c r="AB15" i="15"/>
  <c r="V15" i="15"/>
  <c r="AC15" i="15"/>
  <c r="T15" i="15"/>
  <c r="Y15" i="15"/>
  <c r="Z15" i="15"/>
  <c r="AD15" i="15"/>
  <c r="X16" i="15"/>
  <c r="AE16" i="15"/>
  <c r="AC16" i="15"/>
  <c r="Z16" i="15"/>
  <c r="AD16" i="15"/>
  <c r="AA16" i="15"/>
  <c r="V16" i="15"/>
  <c r="AF16" i="15"/>
  <c r="Y16" i="15"/>
  <c r="T16" i="15"/>
  <c r="U16" i="15"/>
  <c r="W16" i="15"/>
  <c r="AB16" i="15"/>
  <c r="S16" i="15"/>
  <c r="AF17" i="15"/>
  <c r="Z17" i="15"/>
  <c r="Y17" i="15"/>
  <c r="S17" i="15"/>
  <c r="AB17" i="15"/>
  <c r="V17" i="15"/>
  <c r="W17" i="15"/>
  <c r="AD17" i="15"/>
  <c r="AC17" i="15"/>
  <c r="AA17" i="15"/>
  <c r="U17" i="15"/>
  <c r="X17" i="15"/>
  <c r="AE17" i="15"/>
  <c r="T17" i="15"/>
  <c r="AF18" i="15"/>
  <c r="AD18" i="15"/>
  <c r="AB18" i="15"/>
  <c r="Y18" i="15"/>
  <c r="S18" i="15"/>
  <c r="AE18" i="15"/>
  <c r="V18" i="15"/>
  <c r="AC18" i="15"/>
  <c r="X18" i="15"/>
  <c r="W18" i="15"/>
  <c r="AA18" i="15"/>
  <c r="T18" i="15"/>
  <c r="U18" i="15"/>
  <c r="Z18" i="15"/>
  <c r="AF19" i="15"/>
  <c r="AE19" i="15"/>
  <c r="X19" i="15"/>
  <c r="V19" i="15"/>
  <c r="AD19" i="15"/>
  <c r="W19" i="15"/>
  <c r="U19" i="15"/>
  <c r="AC19" i="15"/>
  <c r="AA19" i="15"/>
  <c r="Y19" i="15"/>
  <c r="S19" i="15"/>
  <c r="AB19" i="15"/>
  <c r="Z19" i="15"/>
  <c r="T19" i="15"/>
  <c r="W20" i="15"/>
  <c r="AA20" i="15"/>
  <c r="AC20" i="15"/>
  <c r="Y20" i="15"/>
  <c r="Z20" i="15"/>
  <c r="AF20" i="15"/>
  <c r="S20" i="15"/>
  <c r="AD20" i="15"/>
  <c r="AB20" i="15"/>
  <c r="X20" i="15"/>
  <c r="AE20" i="15"/>
  <c r="T20" i="15"/>
  <c r="V20" i="15"/>
  <c r="U20" i="15"/>
  <c r="AF21" i="15"/>
  <c r="AA21" i="15"/>
  <c r="AC21" i="15"/>
  <c r="AE21" i="15"/>
  <c r="W21" i="15"/>
  <c r="S21" i="15"/>
  <c r="AD21" i="15"/>
  <c r="X21" i="15"/>
  <c r="T21" i="15"/>
  <c r="Y21" i="15"/>
  <c r="U21" i="15"/>
  <c r="Z21" i="15"/>
  <c r="AB21" i="15"/>
  <c r="V21" i="15"/>
  <c r="M40" i="23"/>
  <c r="E40" i="23"/>
  <c r="J40" i="23"/>
  <c r="Q40" i="23"/>
  <c r="I40" i="23"/>
  <c r="P40" i="23"/>
  <c r="H40" i="23"/>
  <c r="N40" i="23"/>
  <c r="K40" i="23"/>
  <c r="L40" i="23"/>
  <c r="O40" i="23"/>
  <c r="G40" i="23"/>
  <c r="F40" i="23"/>
  <c r="K25" i="9"/>
  <c r="K67" i="9"/>
  <c r="K66" i="9"/>
  <c r="V10" i="4"/>
  <c r="L40" i="8"/>
  <c r="M40" i="8"/>
  <c r="F40" i="8"/>
  <c r="G40" i="8"/>
  <c r="E40" i="8"/>
  <c r="H40" i="8"/>
  <c r="J40" i="8"/>
  <c r="S40" i="8" s="1"/>
  <c r="AU39" i="3"/>
  <c r="AM39" i="3"/>
  <c r="W39" i="3"/>
  <c r="O39" i="3"/>
  <c r="G39" i="3"/>
  <c r="AV39" i="3"/>
  <c r="AL39" i="3"/>
  <c r="T39" i="3"/>
  <c r="K39" i="3"/>
  <c r="AT39" i="3"/>
  <c r="S39" i="3"/>
  <c r="J39" i="3"/>
  <c r="AW39" i="3"/>
  <c r="AN39" i="3"/>
  <c r="U39" i="3"/>
  <c r="L39" i="3"/>
  <c r="AQ39" i="3"/>
  <c r="N39" i="3"/>
  <c r="BA39" i="3"/>
  <c r="AO39" i="3"/>
  <c r="Y39" i="3"/>
  <c r="I39" i="3"/>
  <c r="AY39" i="3"/>
  <c r="M39" i="3"/>
  <c r="AX39" i="3"/>
  <c r="H39" i="3"/>
  <c r="AZ39" i="3"/>
  <c r="AH39" i="3"/>
  <c r="P39" i="3"/>
  <c r="X39" i="3"/>
  <c r="V39" i="3"/>
  <c r="AI39" i="3"/>
  <c r="AS39" i="3"/>
  <c r="AP39" i="3"/>
  <c r="F39" i="3"/>
  <c r="AR39" i="3"/>
  <c r="Q39" i="3"/>
  <c r="E39" i="3"/>
  <c r="AJ39" i="3"/>
  <c r="R39" i="3"/>
  <c r="C39" i="3"/>
  <c r="BD39" i="3" s="1"/>
  <c r="A40" i="3"/>
  <c r="D39" i="3"/>
  <c r="D40" i="23"/>
  <c r="C40" i="23"/>
  <c r="T40" i="23" s="1"/>
  <c r="U40" i="23" s="1"/>
  <c r="A41" i="8"/>
  <c r="C40" i="8"/>
  <c r="P40" i="8" s="1"/>
  <c r="D40" i="8"/>
  <c r="G68" i="9"/>
  <c r="A69" i="9"/>
  <c r="H68" i="9"/>
  <c r="D68" i="9"/>
  <c r="F68" i="9"/>
  <c r="C68" i="9"/>
  <c r="J68" i="9" s="1"/>
  <c r="E68" i="9"/>
  <c r="C26" i="9"/>
  <c r="J26" i="9" s="1"/>
  <c r="E26" i="9"/>
  <c r="D26" i="9"/>
  <c r="G26" i="9"/>
  <c r="H26" i="9"/>
  <c r="F26" i="9"/>
  <c r="I67" i="9" l="1"/>
  <c r="BA9" i="3"/>
  <c r="BA10" i="3"/>
  <c r="BA11" i="3"/>
  <c r="BA12" i="3"/>
  <c r="BA13" i="3"/>
  <c r="BA14" i="3"/>
  <c r="BA15" i="3"/>
  <c r="BA16" i="3"/>
  <c r="BA17" i="3"/>
  <c r="BA18" i="3"/>
  <c r="BA19" i="3"/>
  <c r="BA20" i="3"/>
  <c r="BA21" i="3"/>
  <c r="BA22" i="3"/>
  <c r="BA23" i="3"/>
  <c r="BA24" i="3"/>
  <c r="BA25" i="3"/>
  <c r="BA26" i="3"/>
  <c r="BA27" i="3"/>
  <c r="BA28" i="3"/>
  <c r="BA29" i="3"/>
  <c r="BA30" i="3"/>
  <c r="BA31" i="3"/>
  <c r="BA32" i="3"/>
  <c r="BA33" i="3"/>
  <c r="BA34" i="3"/>
  <c r="BA35" i="3"/>
  <c r="BA36" i="3"/>
  <c r="BA37" i="3"/>
  <c r="BA38" i="3"/>
  <c r="D51" i="17"/>
  <c r="AC1" i="22"/>
  <c r="Q40" i="8"/>
  <c r="I41" i="8"/>
  <c r="K41" i="8"/>
  <c r="O39" i="8"/>
  <c r="R40" i="8"/>
  <c r="BE39" i="3"/>
  <c r="L68" i="9"/>
  <c r="I66" i="9"/>
  <c r="AM16" i="15"/>
  <c r="V40" i="23"/>
  <c r="AL14" i="15"/>
  <c r="AL11" i="15"/>
  <c r="AL18" i="15"/>
  <c r="L26" i="9"/>
  <c r="AM10" i="15"/>
  <c r="BF10" i="15" s="1"/>
  <c r="AM11" i="15"/>
  <c r="BG39" i="3"/>
  <c r="AM17" i="15"/>
  <c r="AL12" i="15"/>
  <c r="AM12" i="15"/>
  <c r="W40" i="23"/>
  <c r="AL20" i="15"/>
  <c r="AM19" i="15"/>
  <c r="AM15" i="15"/>
  <c r="BI39" i="3"/>
  <c r="AL16" i="15"/>
  <c r="BF39" i="3"/>
  <c r="AM20" i="15"/>
  <c r="AL19" i="15"/>
  <c r="AL10" i="15"/>
  <c r="S39" i="23"/>
  <c r="AL21" i="15"/>
  <c r="AL15" i="15"/>
  <c r="AM14" i="15"/>
  <c r="AL13" i="15"/>
  <c r="I25" i="9"/>
  <c r="AM21" i="15"/>
  <c r="AM18" i="15"/>
  <c r="AL17" i="15"/>
  <c r="AH17" i="15" s="1"/>
  <c r="AM13" i="15"/>
  <c r="K26" i="9"/>
  <c r="T10" i="4"/>
  <c r="K68" i="9"/>
  <c r="F41" i="8"/>
  <c r="E41" i="8"/>
  <c r="L41" i="8"/>
  <c r="H41" i="8"/>
  <c r="G41" i="8"/>
  <c r="M41" i="8"/>
  <c r="J41" i="8"/>
  <c r="S41" i="8" s="1"/>
  <c r="AT40" i="3"/>
  <c r="AL40" i="3"/>
  <c r="V40" i="3"/>
  <c r="N40" i="3"/>
  <c r="F40" i="3"/>
  <c r="BA40" i="3"/>
  <c r="AR40" i="3"/>
  <c r="AI40" i="3"/>
  <c r="Q40" i="3"/>
  <c r="H40" i="3"/>
  <c r="AZ40" i="3"/>
  <c r="AQ40" i="3"/>
  <c r="AH40" i="3"/>
  <c r="Y40" i="3"/>
  <c r="P40" i="3"/>
  <c r="G40" i="3"/>
  <c r="AS40" i="3"/>
  <c r="AJ40" i="3"/>
  <c r="R40" i="3"/>
  <c r="I40" i="3"/>
  <c r="AY40" i="3"/>
  <c r="AM40" i="3"/>
  <c r="W40" i="3"/>
  <c r="J40" i="3"/>
  <c r="AW40" i="3"/>
  <c r="T40" i="3"/>
  <c r="AO40" i="3"/>
  <c r="U40" i="3"/>
  <c r="AN40" i="3"/>
  <c r="S40" i="3"/>
  <c r="AP40" i="3"/>
  <c r="X40" i="3"/>
  <c r="AU40" i="3"/>
  <c r="L40" i="3"/>
  <c r="K40" i="3"/>
  <c r="E40" i="3"/>
  <c r="AV40" i="3"/>
  <c r="M40" i="3"/>
  <c r="AX40" i="3"/>
  <c r="O40" i="3"/>
  <c r="A41" i="3"/>
  <c r="D40" i="3"/>
  <c r="C40" i="3"/>
  <c r="BD40" i="3" s="1"/>
  <c r="A42" i="8"/>
  <c r="C41" i="8"/>
  <c r="P41" i="8" s="1"/>
  <c r="D41" i="8"/>
  <c r="H69" i="9"/>
  <c r="A70" i="9"/>
  <c r="F69" i="9"/>
  <c r="C69" i="9"/>
  <c r="J69" i="9" s="1"/>
  <c r="G69" i="9"/>
  <c r="D69" i="9"/>
  <c r="E69" i="9"/>
  <c r="E27" i="9"/>
  <c r="H27" i="9"/>
  <c r="F27" i="9"/>
  <c r="G27" i="9"/>
  <c r="C27" i="9"/>
  <c r="J27" i="9" s="1"/>
  <c r="D27" i="9"/>
  <c r="Q41" i="8" l="1"/>
  <c r="D52" i="17"/>
  <c r="AK1" i="3"/>
  <c r="AD1" i="22"/>
  <c r="I42" i="8"/>
  <c r="K42" i="8"/>
  <c r="AH15" i="15"/>
  <c r="R41" i="8"/>
  <c r="O41" i="8" s="1"/>
  <c r="O40" i="8"/>
  <c r="AH14" i="15"/>
  <c r="AH16" i="15"/>
  <c r="S40" i="23"/>
  <c r="AH11" i="15"/>
  <c r="L27" i="9"/>
  <c r="AH13" i="15"/>
  <c r="AH21" i="15"/>
  <c r="BE40" i="3"/>
  <c r="BG40" i="3"/>
  <c r="BI40" i="3"/>
  <c r="AH12" i="15"/>
  <c r="BF40" i="3"/>
  <c r="AH18" i="15"/>
  <c r="L69" i="9"/>
  <c r="AH10" i="15"/>
  <c r="AH20" i="15"/>
  <c r="AH19" i="15"/>
  <c r="K27" i="9"/>
  <c r="K69" i="9"/>
  <c r="I26" i="9"/>
  <c r="I68" i="9"/>
  <c r="H42" i="8"/>
  <c r="G42" i="8"/>
  <c r="E42" i="8"/>
  <c r="F42" i="8"/>
  <c r="M42" i="8"/>
  <c r="L42" i="8"/>
  <c r="J42" i="8"/>
  <c r="S42" i="8" s="1"/>
  <c r="AX41" i="3"/>
  <c r="AP41" i="3"/>
  <c r="AH41" i="3"/>
  <c r="R41" i="3"/>
  <c r="AY41" i="3"/>
  <c r="AQ41" i="3"/>
  <c r="AI41" i="3"/>
  <c r="AR41" i="3"/>
  <c r="V41" i="3"/>
  <c r="M41" i="3"/>
  <c r="E41" i="3"/>
  <c r="AV41" i="3"/>
  <c r="X41" i="3"/>
  <c r="N41" i="3"/>
  <c r="AU41" i="3"/>
  <c r="AJ41" i="3"/>
  <c r="W41" i="3"/>
  <c r="L41" i="3"/>
  <c r="AW41" i="3"/>
  <c r="AL41" i="3"/>
  <c r="Y41" i="3"/>
  <c r="O41" i="3"/>
  <c r="F41" i="3"/>
  <c r="AM41" i="3"/>
  <c r="S41" i="3"/>
  <c r="BA41" i="3"/>
  <c r="P41" i="3"/>
  <c r="J41" i="3"/>
  <c r="I41" i="3"/>
  <c r="AN41" i="3"/>
  <c r="K41" i="3"/>
  <c r="U41" i="3"/>
  <c r="T41" i="3"/>
  <c r="Q41" i="3"/>
  <c r="H41" i="3"/>
  <c r="AT41" i="3"/>
  <c r="AS41" i="3"/>
  <c r="AO41" i="3"/>
  <c r="G41" i="3"/>
  <c r="AZ41" i="3"/>
  <c r="C41" i="3"/>
  <c r="BD41" i="3" s="1"/>
  <c r="A42" i="3"/>
  <c r="D41" i="3"/>
  <c r="A43" i="8"/>
  <c r="C42" i="8"/>
  <c r="P42" i="8" s="1"/>
  <c r="D42" i="8"/>
  <c r="A71" i="9"/>
  <c r="C70" i="9"/>
  <c r="J70" i="9" s="1"/>
  <c r="D70" i="9"/>
  <c r="H70" i="9"/>
  <c r="E70" i="9"/>
  <c r="G70" i="9"/>
  <c r="F70" i="9"/>
  <c r="AK9" i="3" l="1"/>
  <c r="AK10" i="3"/>
  <c r="BJ10" i="3" s="1"/>
  <c r="AK11" i="3"/>
  <c r="BJ11" i="3" s="1"/>
  <c r="AK12" i="3"/>
  <c r="BJ12" i="3" s="1"/>
  <c r="AK13" i="3"/>
  <c r="BJ13" i="3" s="1"/>
  <c r="AK14" i="3"/>
  <c r="BJ14" i="3" s="1"/>
  <c r="AK15" i="3"/>
  <c r="BJ15" i="3" s="1"/>
  <c r="AK16" i="3"/>
  <c r="BJ16" i="3" s="1"/>
  <c r="AK17" i="3"/>
  <c r="BJ17" i="3" s="1"/>
  <c r="AK18" i="3"/>
  <c r="BJ18" i="3" s="1"/>
  <c r="AK19" i="3"/>
  <c r="BJ19" i="3" s="1"/>
  <c r="AK20" i="3"/>
  <c r="BJ20" i="3" s="1"/>
  <c r="AK21" i="3"/>
  <c r="BJ21" i="3" s="1"/>
  <c r="AK22" i="3"/>
  <c r="BJ22" i="3" s="1"/>
  <c r="AK23" i="3"/>
  <c r="BJ23" i="3" s="1"/>
  <c r="AK24" i="3"/>
  <c r="BJ24" i="3" s="1"/>
  <c r="AK25" i="3"/>
  <c r="BJ25" i="3" s="1"/>
  <c r="AK26" i="3"/>
  <c r="BJ26" i="3" s="1"/>
  <c r="AK27" i="3"/>
  <c r="BJ27" i="3" s="1"/>
  <c r="AK28" i="3"/>
  <c r="BJ28" i="3" s="1"/>
  <c r="AK29" i="3"/>
  <c r="BJ29" i="3" s="1"/>
  <c r="AK30" i="3"/>
  <c r="BJ30" i="3" s="1"/>
  <c r="AK31" i="3"/>
  <c r="BJ31" i="3" s="1"/>
  <c r="AK32" i="3"/>
  <c r="BJ32" i="3" s="1"/>
  <c r="AK33" i="3"/>
  <c r="BJ33" i="3" s="1"/>
  <c r="AK34" i="3"/>
  <c r="BJ34" i="3" s="1"/>
  <c r="AK35" i="3"/>
  <c r="BJ35" i="3" s="1"/>
  <c r="AK36" i="3"/>
  <c r="BJ36" i="3" s="1"/>
  <c r="AK37" i="3"/>
  <c r="BJ37" i="3" s="1"/>
  <c r="AK38" i="3"/>
  <c r="BJ38" i="3" s="1"/>
  <c r="AK39" i="3"/>
  <c r="BJ39" i="3" s="1"/>
  <c r="AK40" i="3"/>
  <c r="BJ40" i="3" s="1"/>
  <c r="D53" i="17"/>
  <c r="AE1" i="22"/>
  <c r="Z1" i="3"/>
  <c r="R42" i="8"/>
  <c r="Q42" i="8"/>
  <c r="I43" i="8"/>
  <c r="K43" i="8"/>
  <c r="AK41" i="3"/>
  <c r="BJ41" i="3" s="1"/>
  <c r="BE41" i="3"/>
  <c r="BI41" i="3"/>
  <c r="L70" i="9"/>
  <c r="BG41" i="3"/>
  <c r="BF41" i="3"/>
  <c r="K70" i="9"/>
  <c r="I69" i="9"/>
  <c r="I27" i="9"/>
  <c r="M43" i="8"/>
  <c r="L43" i="8"/>
  <c r="G43" i="8"/>
  <c r="E43" i="8"/>
  <c r="F43" i="8"/>
  <c r="H43" i="8"/>
  <c r="J43" i="8"/>
  <c r="AW42" i="3"/>
  <c r="AO42" i="3"/>
  <c r="Y42" i="3"/>
  <c r="Q42" i="3"/>
  <c r="I42" i="3"/>
  <c r="AX42" i="3"/>
  <c r="AP42" i="3"/>
  <c r="AH42" i="3"/>
  <c r="Z42" i="3"/>
  <c r="R42" i="3"/>
  <c r="J42" i="3"/>
  <c r="AU42" i="3"/>
  <c r="AK42" i="3"/>
  <c r="O42" i="3"/>
  <c r="E42" i="3"/>
  <c r="AV42" i="3"/>
  <c r="AJ42" i="3"/>
  <c r="W42" i="3"/>
  <c r="L42" i="3"/>
  <c r="AT42" i="3"/>
  <c r="AI42" i="3"/>
  <c r="V42" i="3"/>
  <c r="K42" i="3"/>
  <c r="AY42" i="3"/>
  <c r="AL42" i="3"/>
  <c r="X42" i="3"/>
  <c r="M42" i="3"/>
  <c r="AS42" i="3"/>
  <c r="G42" i="3"/>
  <c r="AQ42" i="3"/>
  <c r="U42" i="3"/>
  <c r="AM42" i="3"/>
  <c r="N42" i="3"/>
  <c r="H42" i="3"/>
  <c r="AN42" i="3"/>
  <c r="P42" i="3"/>
  <c r="T42" i="3"/>
  <c r="S42" i="3"/>
  <c r="BA42" i="3"/>
  <c r="F42" i="3"/>
  <c r="AZ42" i="3"/>
  <c r="AR42" i="3"/>
  <c r="D42" i="3"/>
  <c r="C42" i="3"/>
  <c r="BD42" i="3" s="1"/>
  <c r="A43" i="3"/>
  <c r="A44" i="8"/>
  <c r="C43" i="8"/>
  <c r="P43" i="8" s="1"/>
  <c r="D43" i="8"/>
  <c r="H71" i="9"/>
  <c r="A72" i="9"/>
  <c r="C71" i="9"/>
  <c r="J71" i="9" s="1"/>
  <c r="G71" i="9"/>
  <c r="F71" i="9"/>
  <c r="E71" i="9"/>
  <c r="D71" i="9"/>
  <c r="Z27" i="3" l="1"/>
  <c r="Z14" i="3"/>
  <c r="Z26" i="3"/>
  <c r="Z15" i="3"/>
  <c r="Z9" i="3"/>
  <c r="Z18" i="3"/>
  <c r="Z24" i="3"/>
  <c r="Z12" i="3"/>
  <c r="Z16" i="3"/>
  <c r="Z10" i="3"/>
  <c r="Z17" i="3"/>
  <c r="Z19" i="3"/>
  <c r="Z13" i="3"/>
  <c r="Z25" i="3"/>
  <c r="Z20" i="3"/>
  <c r="Z21" i="3"/>
  <c r="Z28" i="3"/>
  <c r="Z22" i="3"/>
  <c r="Z11" i="3"/>
  <c r="Z23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S43" i="8"/>
  <c r="AA1" i="3"/>
  <c r="AF1" i="22"/>
  <c r="D54" i="17"/>
  <c r="Q43" i="8"/>
  <c r="I44" i="8"/>
  <c r="K44" i="8"/>
  <c r="R43" i="8"/>
  <c r="O42" i="8"/>
  <c r="BE42" i="3"/>
  <c r="BJ42" i="3"/>
  <c r="BG42" i="3"/>
  <c r="L71" i="9"/>
  <c r="BF42" i="3"/>
  <c r="BI42" i="3"/>
  <c r="K71" i="9"/>
  <c r="I70" i="9"/>
  <c r="L44" i="8"/>
  <c r="G44" i="8"/>
  <c r="H44" i="8"/>
  <c r="E44" i="8"/>
  <c r="F44" i="8"/>
  <c r="M44" i="8"/>
  <c r="J44" i="8"/>
  <c r="S44" i="8" s="1"/>
  <c r="AV43" i="3"/>
  <c r="AN43" i="3"/>
  <c r="X43" i="3"/>
  <c r="P43" i="3"/>
  <c r="H43" i="3"/>
  <c r="AW43" i="3"/>
  <c r="AO43" i="3"/>
  <c r="Y43" i="3"/>
  <c r="Q43" i="3"/>
  <c r="I43" i="3"/>
  <c r="AY43" i="3"/>
  <c r="AM43" i="3"/>
  <c r="AZ43" i="3"/>
  <c r="AP43" i="3"/>
  <c r="T43" i="3"/>
  <c r="J43" i="3"/>
  <c r="BA43" i="3"/>
  <c r="AK43" i="3"/>
  <c r="W43" i="3"/>
  <c r="L43" i="3"/>
  <c r="AX43" i="3"/>
  <c r="AJ43" i="3"/>
  <c r="V43" i="3"/>
  <c r="K43" i="3"/>
  <c r="AL43" i="3"/>
  <c r="Z43" i="3"/>
  <c r="M43" i="3"/>
  <c r="AQ43" i="3"/>
  <c r="R43" i="3"/>
  <c r="AH43" i="3"/>
  <c r="N43" i="3"/>
  <c r="AS43" i="3"/>
  <c r="O43" i="3"/>
  <c r="AR43" i="3"/>
  <c r="G43" i="3"/>
  <c r="AT43" i="3"/>
  <c r="S43" i="3"/>
  <c r="F43" i="3"/>
  <c r="E43" i="3"/>
  <c r="AU43" i="3"/>
  <c r="U43" i="3"/>
  <c r="AI43" i="3"/>
  <c r="D43" i="3"/>
  <c r="C43" i="3"/>
  <c r="BD43" i="3" s="1"/>
  <c r="A44" i="3"/>
  <c r="A45" i="8"/>
  <c r="C44" i="8"/>
  <c r="P44" i="8" s="1"/>
  <c r="D44" i="8"/>
  <c r="A73" i="9"/>
  <c r="H72" i="9"/>
  <c r="D72" i="9"/>
  <c r="G72" i="9"/>
  <c r="F72" i="9"/>
  <c r="E72" i="9"/>
  <c r="C72" i="9"/>
  <c r="J72" i="9" s="1"/>
  <c r="AA9" i="3" l="1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Q44" i="8"/>
  <c r="I45" i="8"/>
  <c r="K45" i="8"/>
  <c r="R44" i="8"/>
  <c r="AA43" i="3"/>
  <c r="O43" i="8"/>
  <c r="AG1" i="22"/>
  <c r="D55" i="17"/>
  <c r="AB1" i="3"/>
  <c r="I71" i="9"/>
  <c r="K72" i="9"/>
  <c r="BI43" i="3"/>
  <c r="L72" i="9"/>
  <c r="BE43" i="3"/>
  <c r="BG43" i="3"/>
  <c r="BJ43" i="3"/>
  <c r="BF43" i="3"/>
  <c r="F45" i="8"/>
  <c r="E45" i="8"/>
  <c r="G45" i="8"/>
  <c r="M45" i="8"/>
  <c r="L45" i="8"/>
  <c r="H45" i="8"/>
  <c r="J45" i="8"/>
  <c r="S45" i="8" s="1"/>
  <c r="AU44" i="3"/>
  <c r="AM44" i="3"/>
  <c r="W44" i="3"/>
  <c r="O44" i="3"/>
  <c r="G44" i="3"/>
  <c r="AV44" i="3"/>
  <c r="AN44" i="3"/>
  <c r="X44" i="3"/>
  <c r="P44" i="3"/>
  <c r="H44" i="3"/>
  <c r="AR44" i="3"/>
  <c r="AH44" i="3"/>
  <c r="V44" i="3"/>
  <c r="L44" i="3"/>
  <c r="AS44" i="3"/>
  <c r="AI44" i="3"/>
  <c r="Y44" i="3"/>
  <c r="M44" i="3"/>
  <c r="AT44" i="3"/>
  <c r="R44" i="3"/>
  <c r="AQ44" i="3"/>
  <c r="Q44" i="3"/>
  <c r="AW44" i="3"/>
  <c r="S44" i="3"/>
  <c r="E44" i="3"/>
  <c r="AK44" i="3"/>
  <c r="K44" i="3"/>
  <c r="AZ44" i="3"/>
  <c r="AB44" i="3"/>
  <c r="I44" i="3"/>
  <c r="BA44" i="3"/>
  <c r="Z44" i="3"/>
  <c r="AY44" i="3"/>
  <c r="U44" i="3"/>
  <c r="AA44" i="3"/>
  <c r="J44" i="3"/>
  <c r="AX44" i="3"/>
  <c r="F44" i="3"/>
  <c r="AP44" i="3"/>
  <c r="N44" i="3"/>
  <c r="AO44" i="3"/>
  <c r="T44" i="3"/>
  <c r="AL44" i="3"/>
  <c r="AJ44" i="3"/>
  <c r="D44" i="3"/>
  <c r="C44" i="3"/>
  <c r="BD44" i="3" s="1"/>
  <c r="A45" i="3"/>
  <c r="A46" i="8"/>
  <c r="D45" i="8"/>
  <c r="C45" i="8"/>
  <c r="P45" i="8" s="1"/>
  <c r="A74" i="9"/>
  <c r="H73" i="9"/>
  <c r="G73" i="9"/>
  <c r="F73" i="9"/>
  <c r="D73" i="9"/>
  <c r="E73" i="9"/>
  <c r="C73" i="9"/>
  <c r="J73" i="9" s="1"/>
  <c r="R45" i="8" l="1"/>
  <c r="I46" i="8"/>
  <c r="K46" i="8"/>
  <c r="AB28" i="3"/>
  <c r="AB15" i="3"/>
  <c r="AB27" i="3"/>
  <c r="AB18" i="3"/>
  <c r="AB21" i="3"/>
  <c r="AB29" i="3"/>
  <c r="AB16" i="3"/>
  <c r="AB9" i="3"/>
  <c r="AB25" i="3"/>
  <c r="AB17" i="3"/>
  <c r="AB10" i="3"/>
  <c r="AB23" i="3"/>
  <c r="AB13" i="3"/>
  <c r="AB14" i="3"/>
  <c r="AB19" i="3"/>
  <c r="AB20" i="3"/>
  <c r="AB12" i="3"/>
  <c r="AB22" i="3"/>
  <c r="AB11" i="3"/>
  <c r="AB24" i="3"/>
  <c r="AB26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H1" i="22"/>
  <c r="AC1" i="3"/>
  <c r="AC45" i="3" s="1"/>
  <c r="D56" i="17"/>
  <c r="O44" i="8"/>
  <c r="Q45" i="8"/>
  <c r="I72" i="9"/>
  <c r="BE44" i="3"/>
  <c r="BJ44" i="3"/>
  <c r="BG44" i="3"/>
  <c r="BI44" i="3"/>
  <c r="L73" i="9"/>
  <c r="BF44" i="3"/>
  <c r="K73" i="9"/>
  <c r="H46" i="8"/>
  <c r="G46" i="8"/>
  <c r="E46" i="8"/>
  <c r="L46" i="8"/>
  <c r="M46" i="8"/>
  <c r="F46" i="8"/>
  <c r="R46" i="8" s="1"/>
  <c r="J46" i="8"/>
  <c r="S46" i="8" s="1"/>
  <c r="AT45" i="3"/>
  <c r="AL45" i="3"/>
  <c r="V45" i="3"/>
  <c r="N45" i="3"/>
  <c r="F45" i="3"/>
  <c r="AU45" i="3"/>
  <c r="AM45" i="3"/>
  <c r="W45" i="3"/>
  <c r="O45" i="3"/>
  <c r="G45" i="3"/>
  <c r="AW45" i="3"/>
  <c r="AK45" i="3"/>
  <c r="AA45" i="3"/>
  <c r="Q45" i="3"/>
  <c r="E45" i="3"/>
  <c r="AX45" i="3"/>
  <c r="AN45" i="3"/>
  <c r="AB45" i="3"/>
  <c r="R45" i="3"/>
  <c r="H45" i="3"/>
  <c r="BA45" i="3"/>
  <c r="AO45" i="3"/>
  <c r="Y45" i="3"/>
  <c r="K45" i="3"/>
  <c r="AZ45" i="3"/>
  <c r="AJ45" i="3"/>
  <c r="X45" i="3"/>
  <c r="J45" i="3"/>
  <c r="AP45" i="3"/>
  <c r="Z45" i="3"/>
  <c r="L45" i="3"/>
  <c r="I45" i="3"/>
  <c r="AV45" i="3"/>
  <c r="AI45" i="3"/>
  <c r="AH45" i="3"/>
  <c r="AQ45" i="3"/>
  <c r="M45" i="3"/>
  <c r="P45" i="3"/>
  <c r="AY45" i="3"/>
  <c r="AS45" i="3"/>
  <c r="S45" i="3"/>
  <c r="U45" i="3"/>
  <c r="T45" i="3"/>
  <c r="AR45" i="3"/>
  <c r="D45" i="3"/>
  <c r="A46" i="3"/>
  <c r="C45" i="3"/>
  <c r="BD45" i="3" s="1"/>
  <c r="A47" i="8"/>
  <c r="D46" i="8"/>
  <c r="C46" i="8"/>
  <c r="P46" i="8" s="1"/>
  <c r="Q46" i="8" s="1"/>
  <c r="A75" i="9"/>
  <c r="H74" i="9"/>
  <c r="G74" i="9"/>
  <c r="F74" i="9"/>
  <c r="E74" i="9"/>
  <c r="C74" i="9"/>
  <c r="J74" i="9" s="1"/>
  <c r="D74" i="9"/>
  <c r="O46" i="8" l="1"/>
  <c r="O45" i="8"/>
  <c r="AC29" i="3"/>
  <c r="AC21" i="3"/>
  <c r="AC22" i="3"/>
  <c r="AC11" i="3"/>
  <c r="AC23" i="3"/>
  <c r="AC12" i="3"/>
  <c r="AC24" i="3"/>
  <c r="AC15" i="3"/>
  <c r="AC27" i="3"/>
  <c r="AC30" i="3"/>
  <c r="AC17" i="3"/>
  <c r="AC14" i="3"/>
  <c r="AC13" i="3"/>
  <c r="AC25" i="3"/>
  <c r="AC16" i="3"/>
  <c r="AC26" i="3"/>
  <c r="AC9" i="3"/>
  <c r="AC18" i="3"/>
  <c r="AC20" i="3"/>
  <c r="AC10" i="3"/>
  <c r="AC28" i="3"/>
  <c r="AC19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I47" i="8"/>
  <c r="K47" i="8"/>
  <c r="AI1" i="22"/>
  <c r="D57" i="17"/>
  <c r="AD1" i="3"/>
  <c r="BJ45" i="3"/>
  <c r="L74" i="9"/>
  <c r="BG45" i="3"/>
  <c r="BF45" i="3"/>
  <c r="BE45" i="3"/>
  <c r="BI45" i="3"/>
  <c r="K74" i="9"/>
  <c r="I73" i="9"/>
  <c r="M47" i="8"/>
  <c r="L47" i="8"/>
  <c r="G47" i="8"/>
  <c r="F47" i="8"/>
  <c r="H47" i="8"/>
  <c r="E47" i="8"/>
  <c r="J47" i="8"/>
  <c r="S47" i="8" s="1"/>
  <c r="BA46" i="3"/>
  <c r="AS46" i="3"/>
  <c r="AK46" i="3"/>
  <c r="AC46" i="3"/>
  <c r="U46" i="3"/>
  <c r="M46" i="3"/>
  <c r="E46" i="3"/>
  <c r="AT46" i="3"/>
  <c r="AL46" i="3"/>
  <c r="AD46" i="3"/>
  <c r="V46" i="3"/>
  <c r="N46" i="3"/>
  <c r="F46" i="3"/>
  <c r="AZ46" i="3"/>
  <c r="AP46" i="3"/>
  <c r="T46" i="3"/>
  <c r="J46" i="3"/>
  <c r="AQ46" i="3"/>
  <c r="W46" i="3"/>
  <c r="K46" i="3"/>
  <c r="AV46" i="3"/>
  <c r="AH46" i="3"/>
  <c r="R46" i="3"/>
  <c r="AU46" i="3"/>
  <c r="Q46" i="3"/>
  <c r="AW46" i="3"/>
  <c r="AI46" i="3"/>
  <c r="S46" i="3"/>
  <c r="G46" i="3"/>
  <c r="AY46" i="3"/>
  <c r="AA46" i="3"/>
  <c r="H46" i="3"/>
  <c r="AR46" i="3"/>
  <c r="Y46" i="3"/>
  <c r="AX46" i="3"/>
  <c r="P46" i="3"/>
  <c r="AO46" i="3"/>
  <c r="O46" i="3"/>
  <c r="X46" i="3"/>
  <c r="I46" i="3"/>
  <c r="AN46" i="3"/>
  <c r="L46" i="3"/>
  <c r="AM46" i="3"/>
  <c r="AJ46" i="3"/>
  <c r="AB46" i="3"/>
  <c r="Z46" i="3"/>
  <c r="D46" i="3"/>
  <c r="C46" i="3"/>
  <c r="BD46" i="3" s="1"/>
  <c r="A47" i="3"/>
  <c r="A48" i="8"/>
  <c r="D47" i="8"/>
  <c r="C47" i="8"/>
  <c r="P47" i="8" s="1"/>
  <c r="C75" i="9"/>
  <c r="J75" i="9" s="1"/>
  <c r="A76" i="9"/>
  <c r="H75" i="9"/>
  <c r="G75" i="9"/>
  <c r="F75" i="9"/>
  <c r="E75" i="9"/>
  <c r="D75" i="9"/>
  <c r="Q47" i="8" l="1"/>
  <c r="AD30" i="3"/>
  <c r="BB30" i="3" s="1"/>
  <c r="BH30" i="3" s="1"/>
  <c r="AD13" i="3"/>
  <c r="AD25" i="3"/>
  <c r="BB25" i="3" s="1"/>
  <c r="BH25" i="3" s="1"/>
  <c r="AD31" i="3"/>
  <c r="AD14" i="3"/>
  <c r="BB14" i="3" s="1"/>
  <c r="BH14" i="3" s="1"/>
  <c r="AD26" i="3"/>
  <c r="BB26" i="3" s="1"/>
  <c r="BH26" i="3" s="1"/>
  <c r="AD16" i="3"/>
  <c r="BB16" i="3" s="1"/>
  <c r="BH16" i="3" s="1"/>
  <c r="AD28" i="3"/>
  <c r="BB28" i="3" s="1"/>
  <c r="BH28" i="3" s="1"/>
  <c r="AD15" i="3"/>
  <c r="AD27" i="3"/>
  <c r="AD17" i="3"/>
  <c r="AD29" i="3"/>
  <c r="BB29" i="3" s="1"/>
  <c r="BH29" i="3" s="1"/>
  <c r="AD9" i="3"/>
  <c r="AD18" i="3"/>
  <c r="BB18" i="3" s="1"/>
  <c r="BH18" i="3" s="1"/>
  <c r="AD19" i="3"/>
  <c r="BB19" i="3" s="1"/>
  <c r="BH19" i="3" s="1"/>
  <c r="AD24" i="3"/>
  <c r="BB24" i="3" s="1"/>
  <c r="BH24" i="3" s="1"/>
  <c r="AD20" i="3"/>
  <c r="BB20" i="3" s="1"/>
  <c r="BH20" i="3" s="1"/>
  <c r="AD21" i="3"/>
  <c r="BB21" i="3" s="1"/>
  <c r="BH21" i="3" s="1"/>
  <c r="AD10" i="3"/>
  <c r="AD22" i="3"/>
  <c r="BB22" i="3" s="1"/>
  <c r="BH22" i="3" s="1"/>
  <c r="AD11" i="3"/>
  <c r="BB11" i="3" s="1"/>
  <c r="BH11" i="3" s="1"/>
  <c r="AD23" i="3"/>
  <c r="BB23" i="3" s="1"/>
  <c r="BH23" i="3" s="1"/>
  <c r="AD12" i="3"/>
  <c r="BB12" i="3" s="1"/>
  <c r="BH12" i="3" s="1"/>
  <c r="AD32" i="3"/>
  <c r="BB32" i="3" s="1"/>
  <c r="BH32" i="3" s="1"/>
  <c r="AD33" i="3"/>
  <c r="BB33" i="3" s="1"/>
  <c r="BH33" i="3" s="1"/>
  <c r="AD34" i="3"/>
  <c r="AD35" i="3"/>
  <c r="BB35" i="3" s="1"/>
  <c r="BH35" i="3" s="1"/>
  <c r="AD36" i="3"/>
  <c r="BB36" i="3" s="1"/>
  <c r="BH36" i="3" s="1"/>
  <c r="AD37" i="3"/>
  <c r="BB37" i="3" s="1"/>
  <c r="BH37" i="3" s="1"/>
  <c r="AD38" i="3"/>
  <c r="BB38" i="3" s="1"/>
  <c r="BH38" i="3" s="1"/>
  <c r="AD39" i="3"/>
  <c r="BB39" i="3" s="1"/>
  <c r="BH39" i="3" s="1"/>
  <c r="AD40" i="3"/>
  <c r="BB40" i="3" s="1"/>
  <c r="BH40" i="3" s="1"/>
  <c r="AD41" i="3"/>
  <c r="BB41" i="3" s="1"/>
  <c r="BH41" i="3" s="1"/>
  <c r="AD42" i="3"/>
  <c r="BB42" i="3" s="1"/>
  <c r="BH42" i="3" s="1"/>
  <c r="AD43" i="3"/>
  <c r="AD44" i="3"/>
  <c r="BB44" i="3" s="1"/>
  <c r="BH44" i="3" s="1"/>
  <c r="AD45" i="3"/>
  <c r="AJ1" i="22"/>
  <c r="D58" i="17"/>
  <c r="AE1" i="3"/>
  <c r="R47" i="8"/>
  <c r="O47" i="8" s="1"/>
  <c r="I48" i="8"/>
  <c r="K48" i="8"/>
  <c r="BE46" i="3"/>
  <c r="K75" i="9"/>
  <c r="BI46" i="3"/>
  <c r="L75" i="9"/>
  <c r="BG46" i="3"/>
  <c r="BF46" i="3"/>
  <c r="BJ46" i="3"/>
  <c r="I74" i="9"/>
  <c r="L48" i="8"/>
  <c r="H48" i="8"/>
  <c r="M48" i="8"/>
  <c r="G48" i="8"/>
  <c r="F48" i="8"/>
  <c r="E48" i="8"/>
  <c r="J48" i="8"/>
  <c r="AZ47" i="3"/>
  <c r="AR47" i="3"/>
  <c r="AJ47" i="3"/>
  <c r="AB47" i="3"/>
  <c r="T47" i="3"/>
  <c r="L47" i="3"/>
  <c r="BA47" i="3"/>
  <c r="AS47" i="3"/>
  <c r="AK47" i="3"/>
  <c r="AC47" i="3"/>
  <c r="U47" i="3"/>
  <c r="M47" i="3"/>
  <c r="E47" i="3"/>
  <c r="AU47" i="3"/>
  <c r="AI47" i="3"/>
  <c r="Y47" i="3"/>
  <c r="O47" i="3"/>
  <c r="AV47" i="3"/>
  <c r="AL47" i="3"/>
  <c r="Z47" i="3"/>
  <c r="P47" i="3"/>
  <c r="F47" i="3"/>
  <c r="AO47" i="3"/>
  <c r="AA47" i="3"/>
  <c r="K47" i="3"/>
  <c r="AN47" i="3"/>
  <c r="X47" i="3"/>
  <c r="J47" i="3"/>
  <c r="AP47" i="3"/>
  <c r="AD47" i="3"/>
  <c r="N47" i="3"/>
  <c r="AW47" i="3"/>
  <c r="W47" i="3"/>
  <c r="AQ47" i="3"/>
  <c r="S47" i="3"/>
  <c r="AE47" i="3"/>
  <c r="G47" i="3"/>
  <c r="AY47" i="3"/>
  <c r="I47" i="3"/>
  <c r="AX47" i="3"/>
  <c r="H47" i="3"/>
  <c r="AT47" i="3"/>
  <c r="Q47" i="3"/>
  <c r="AM47" i="3"/>
  <c r="AH47" i="3"/>
  <c r="R47" i="3"/>
  <c r="V47" i="3"/>
  <c r="BB46" i="3"/>
  <c r="BH46" i="3" s="1"/>
  <c r="D47" i="3"/>
  <c r="A48" i="3"/>
  <c r="C47" i="3"/>
  <c r="BD47" i="3" s="1"/>
  <c r="A49" i="8"/>
  <c r="D48" i="8"/>
  <c r="C48" i="8"/>
  <c r="P48" i="8" s="1"/>
  <c r="F76" i="9"/>
  <c r="D76" i="9"/>
  <c r="C76" i="9"/>
  <c r="J76" i="9" s="1"/>
  <c r="A77" i="9"/>
  <c r="G76" i="9"/>
  <c r="E76" i="9"/>
  <c r="H76" i="9"/>
  <c r="I75" i="9" l="1"/>
  <c r="BP33" i="3"/>
  <c r="BP32" i="3"/>
  <c r="BP29" i="3"/>
  <c r="BP44" i="3"/>
  <c r="BC44" i="3"/>
  <c r="Q48" i="8"/>
  <c r="BB43" i="3"/>
  <c r="BH43" i="3" s="1"/>
  <c r="BC12" i="3"/>
  <c r="BP12" i="3"/>
  <c r="BB17" i="3"/>
  <c r="BH17" i="3" s="1"/>
  <c r="BP30" i="3"/>
  <c r="R48" i="8"/>
  <c r="BC42" i="3"/>
  <c r="BP42" i="3"/>
  <c r="BP23" i="3"/>
  <c r="BB27" i="3"/>
  <c r="BH27" i="3" s="1"/>
  <c r="BB45" i="3"/>
  <c r="BH45" i="3" s="1"/>
  <c r="I49" i="8"/>
  <c r="K49" i="8"/>
  <c r="BP41" i="3"/>
  <c r="BC41" i="3"/>
  <c r="BC11" i="3"/>
  <c r="BP11" i="3"/>
  <c r="BB15" i="3"/>
  <c r="BH15" i="3" s="1"/>
  <c r="BC40" i="3"/>
  <c r="BP40" i="3"/>
  <c r="BP22" i="3"/>
  <c r="BP28" i="3"/>
  <c r="BC39" i="3"/>
  <c r="BP39" i="3"/>
  <c r="BB10" i="3"/>
  <c r="BH10" i="3" s="1"/>
  <c r="BC16" i="3"/>
  <c r="BP16" i="3"/>
  <c r="BP38" i="3"/>
  <c r="BP21" i="3"/>
  <c r="BP26" i="3"/>
  <c r="BP37" i="3"/>
  <c r="BP20" i="3"/>
  <c r="BC14" i="3"/>
  <c r="BP14" i="3"/>
  <c r="AE31" i="3"/>
  <c r="AE20" i="3"/>
  <c r="AE11" i="3"/>
  <c r="AE23" i="3"/>
  <c r="AE21" i="3"/>
  <c r="AE32" i="3"/>
  <c r="AE13" i="3"/>
  <c r="AE14" i="3"/>
  <c r="AE10" i="3"/>
  <c r="AE22" i="3"/>
  <c r="AE25" i="3"/>
  <c r="AE19" i="3"/>
  <c r="AE9" i="3"/>
  <c r="AE12" i="3"/>
  <c r="AE24" i="3"/>
  <c r="AE26" i="3"/>
  <c r="AE15" i="3"/>
  <c r="AE27" i="3"/>
  <c r="AE16" i="3"/>
  <c r="AE28" i="3"/>
  <c r="AE29" i="3"/>
  <c r="AE18" i="3"/>
  <c r="AE17" i="3"/>
  <c r="AE30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BP36" i="3"/>
  <c r="BP24" i="3"/>
  <c r="BB31" i="3"/>
  <c r="BH31" i="3" s="1"/>
  <c r="AK1" i="22"/>
  <c r="AF1" i="3"/>
  <c r="D59" i="17"/>
  <c r="AG1" i="3" s="1"/>
  <c r="BC19" i="3"/>
  <c r="BP19" i="3"/>
  <c r="BP25" i="3"/>
  <c r="BP35" i="3"/>
  <c r="S48" i="8"/>
  <c r="BB34" i="3"/>
  <c r="BH34" i="3" s="1"/>
  <c r="BC18" i="3"/>
  <c r="BP18" i="3"/>
  <c r="BB13" i="3"/>
  <c r="BH13" i="3" s="1"/>
  <c r="K76" i="9"/>
  <c r="BC46" i="3"/>
  <c r="BJ47" i="3"/>
  <c r="BI47" i="3"/>
  <c r="BF47" i="3"/>
  <c r="L76" i="9"/>
  <c r="BE47" i="3"/>
  <c r="BG47" i="3"/>
  <c r="F49" i="8"/>
  <c r="E49" i="8"/>
  <c r="H49" i="8"/>
  <c r="L49" i="8"/>
  <c r="M49" i="8"/>
  <c r="G49" i="8"/>
  <c r="J49" i="8"/>
  <c r="BP46" i="3"/>
  <c r="AY48" i="3"/>
  <c r="AQ48" i="3"/>
  <c r="AI48" i="3"/>
  <c r="AA48" i="3"/>
  <c r="S48" i="3"/>
  <c r="K48" i="3"/>
  <c r="AX48" i="3"/>
  <c r="AZ48" i="3"/>
  <c r="AR48" i="3"/>
  <c r="AJ48" i="3"/>
  <c r="AB48" i="3"/>
  <c r="T48" i="3"/>
  <c r="L48" i="3"/>
  <c r="BA48" i="3"/>
  <c r="AN48" i="3"/>
  <c r="AD48" i="3"/>
  <c r="R48" i="3"/>
  <c r="H48" i="3"/>
  <c r="AO48" i="3"/>
  <c r="AE48" i="3"/>
  <c r="U48" i="3"/>
  <c r="I48" i="3"/>
  <c r="AV48" i="3"/>
  <c r="AH48" i="3"/>
  <c r="V48" i="3"/>
  <c r="F48" i="3"/>
  <c r="AU48" i="3"/>
  <c r="Q48" i="3"/>
  <c r="E48" i="3"/>
  <c r="AW48" i="3"/>
  <c r="AK48" i="3"/>
  <c r="W48" i="3"/>
  <c r="G48" i="3"/>
  <c r="AS48" i="3"/>
  <c r="X48" i="3"/>
  <c r="AM48" i="3"/>
  <c r="O48" i="3"/>
  <c r="AP48" i="3"/>
  <c r="M48" i="3"/>
  <c r="AL48" i="3"/>
  <c r="J48" i="3"/>
  <c r="AT48" i="3"/>
  <c r="N48" i="3"/>
  <c r="P48" i="3"/>
  <c r="AF48" i="3"/>
  <c r="Y48" i="3"/>
  <c r="AC48" i="3"/>
  <c r="Z48" i="3"/>
  <c r="BB47" i="3"/>
  <c r="BH47" i="3" s="1"/>
  <c r="D48" i="3"/>
  <c r="C48" i="3"/>
  <c r="BD48" i="3" s="1"/>
  <c r="A49" i="3"/>
  <c r="A50" i="8"/>
  <c r="C49" i="8"/>
  <c r="P49" i="8" s="1"/>
  <c r="D49" i="8"/>
  <c r="F77" i="9"/>
  <c r="E77" i="9"/>
  <c r="D77" i="9"/>
  <c r="C77" i="9"/>
  <c r="J77" i="9" s="1"/>
  <c r="H77" i="9"/>
  <c r="A78" i="9"/>
  <c r="G77" i="9"/>
  <c r="I76" i="9" l="1"/>
  <c r="S49" i="8"/>
  <c r="O48" i="8"/>
  <c r="BP34" i="3"/>
  <c r="BP43" i="3"/>
  <c r="BC43" i="3"/>
  <c r="BP31" i="3"/>
  <c r="AG32" i="3"/>
  <c r="AG16" i="3"/>
  <c r="AG28" i="3"/>
  <c r="AG17" i="3"/>
  <c r="AG29" i="3"/>
  <c r="AG30" i="3"/>
  <c r="AG22" i="3"/>
  <c r="AG19" i="3"/>
  <c r="AG31" i="3"/>
  <c r="AG20" i="3"/>
  <c r="AG33" i="3"/>
  <c r="AG21" i="3"/>
  <c r="AG11" i="3"/>
  <c r="AG23" i="3"/>
  <c r="AG12" i="3"/>
  <c r="AG24" i="3"/>
  <c r="AG13" i="3"/>
  <c r="AG25" i="3"/>
  <c r="AG15" i="3"/>
  <c r="AG18" i="3"/>
  <c r="AG9" i="3"/>
  <c r="AG14" i="3"/>
  <c r="AG26" i="3"/>
  <c r="AG27" i="3"/>
  <c r="AG10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BC45" i="3"/>
  <c r="BP45" i="3"/>
  <c r="Q49" i="8"/>
  <c r="AG48" i="3"/>
  <c r="BK48" i="3" s="1"/>
  <c r="I50" i="8"/>
  <c r="K50" i="8"/>
  <c r="R49" i="8"/>
  <c r="O49" i="8" s="1"/>
  <c r="BC10" i="3"/>
  <c r="BP10" i="3"/>
  <c r="BC17" i="3"/>
  <c r="BP17" i="3"/>
  <c r="BC13" i="3"/>
  <c r="BP13" i="3"/>
  <c r="BC15" i="3"/>
  <c r="BP15" i="3"/>
  <c r="BP27" i="3"/>
  <c r="AF17" i="3"/>
  <c r="BK17" i="3" s="1"/>
  <c r="AF29" i="3"/>
  <c r="AF18" i="3"/>
  <c r="AF30" i="3"/>
  <c r="BK30" i="3" s="1"/>
  <c r="BC30" i="3" s="1"/>
  <c r="AF22" i="3"/>
  <c r="AF9" i="3"/>
  <c r="AF20" i="3"/>
  <c r="BK20" i="3" s="1"/>
  <c r="BC20" i="3" s="1"/>
  <c r="AF32" i="3"/>
  <c r="BK32" i="3" s="1"/>
  <c r="BC32" i="3" s="1"/>
  <c r="AF21" i="3"/>
  <c r="BK21" i="3" s="1"/>
  <c r="BC21" i="3" s="1"/>
  <c r="AF10" i="3"/>
  <c r="BK10" i="3" s="1"/>
  <c r="AF12" i="3"/>
  <c r="BK12" i="3" s="1"/>
  <c r="AF24" i="3"/>
  <c r="BK24" i="3" s="1"/>
  <c r="BC24" i="3" s="1"/>
  <c r="AF13" i="3"/>
  <c r="AF25" i="3"/>
  <c r="BK25" i="3" s="1"/>
  <c r="BC25" i="3" s="1"/>
  <c r="AF31" i="3"/>
  <c r="BK31" i="3" s="1"/>
  <c r="BC31" i="3" s="1"/>
  <c r="AF11" i="3"/>
  <c r="BK11" i="3" s="1"/>
  <c r="AF14" i="3"/>
  <c r="BK14" i="3" s="1"/>
  <c r="AF26" i="3"/>
  <c r="BK26" i="3" s="1"/>
  <c r="BC26" i="3" s="1"/>
  <c r="AF33" i="3"/>
  <c r="BK33" i="3" s="1"/>
  <c r="BC33" i="3" s="1"/>
  <c r="AF16" i="3"/>
  <c r="BK16" i="3" s="1"/>
  <c r="AF23" i="3"/>
  <c r="AF15" i="3"/>
  <c r="BK15" i="3" s="1"/>
  <c r="AF27" i="3"/>
  <c r="BK27" i="3" s="1"/>
  <c r="BC27" i="3" s="1"/>
  <c r="AF28" i="3"/>
  <c r="BK28" i="3" s="1"/>
  <c r="BC28" i="3" s="1"/>
  <c r="AF19" i="3"/>
  <c r="AF34" i="3"/>
  <c r="BK34" i="3" s="1"/>
  <c r="BC34" i="3" s="1"/>
  <c r="AF35" i="3"/>
  <c r="BK35" i="3" s="1"/>
  <c r="BC35" i="3" s="1"/>
  <c r="AF36" i="3"/>
  <c r="BK36" i="3" s="1"/>
  <c r="BC36" i="3" s="1"/>
  <c r="AF37" i="3"/>
  <c r="AF38" i="3"/>
  <c r="BK38" i="3" s="1"/>
  <c r="BC38" i="3" s="1"/>
  <c r="AF39" i="3"/>
  <c r="AF40" i="3"/>
  <c r="AF41" i="3"/>
  <c r="BK41" i="3" s="1"/>
  <c r="AF42" i="3"/>
  <c r="BK42" i="3" s="1"/>
  <c r="AF43" i="3"/>
  <c r="BK43" i="3" s="1"/>
  <c r="AF44" i="3"/>
  <c r="BK44" i="3" s="1"/>
  <c r="AF45" i="3"/>
  <c r="BK45" i="3" s="1"/>
  <c r="AF46" i="3"/>
  <c r="BK46" i="3" s="1"/>
  <c r="AF47" i="3"/>
  <c r="BK47" i="3" s="1"/>
  <c r="BE48" i="3"/>
  <c r="L77" i="9"/>
  <c r="BI48" i="3"/>
  <c r="BG48" i="3"/>
  <c r="BJ48" i="3"/>
  <c r="BF48" i="3"/>
  <c r="BC47" i="3"/>
  <c r="K77" i="9"/>
  <c r="H50" i="8"/>
  <c r="G50" i="8"/>
  <c r="E50" i="8"/>
  <c r="M50" i="8"/>
  <c r="F50" i="8"/>
  <c r="L50" i="8"/>
  <c r="J50" i="8"/>
  <c r="S50" i="8" s="1"/>
  <c r="BP47" i="3"/>
  <c r="BB48" i="3"/>
  <c r="BH48" i="3" s="1"/>
  <c r="AX49" i="3"/>
  <c r="AP49" i="3"/>
  <c r="AH49" i="3"/>
  <c r="Z49" i="3"/>
  <c r="R49" i="3"/>
  <c r="J49" i="3"/>
  <c r="AW49" i="3"/>
  <c r="AO49" i="3"/>
  <c r="AG49" i="3"/>
  <c r="Y49" i="3"/>
  <c r="Q49" i="3"/>
  <c r="I49" i="3"/>
  <c r="AY49" i="3"/>
  <c r="AQ49" i="3"/>
  <c r="AI49" i="3"/>
  <c r="AA49" i="3"/>
  <c r="S49" i="3"/>
  <c r="K49" i="3"/>
  <c r="AN49" i="3"/>
  <c r="AC49" i="3"/>
  <c r="O49" i="3"/>
  <c r="AR49" i="3"/>
  <c r="AD49" i="3"/>
  <c r="P49" i="3"/>
  <c r="E49" i="3"/>
  <c r="AZ49" i="3"/>
  <c r="AJ49" i="3"/>
  <c r="T49" i="3"/>
  <c r="AV49" i="3"/>
  <c r="AF49" i="3"/>
  <c r="N49" i="3"/>
  <c r="BA49" i="3"/>
  <c r="AK49" i="3"/>
  <c r="U49" i="3"/>
  <c r="AU49" i="3"/>
  <c r="W49" i="3"/>
  <c r="AS49" i="3"/>
  <c r="M49" i="3"/>
  <c r="AB49" i="3"/>
  <c r="X49" i="3"/>
  <c r="AE49" i="3"/>
  <c r="H49" i="3"/>
  <c r="G49" i="3"/>
  <c r="F49" i="3"/>
  <c r="L49" i="3"/>
  <c r="AM49" i="3"/>
  <c r="AL49" i="3"/>
  <c r="V49" i="3"/>
  <c r="AT49" i="3"/>
  <c r="D49" i="3"/>
  <c r="A50" i="3"/>
  <c r="C49" i="3"/>
  <c r="BD49" i="3" s="1"/>
  <c r="A51" i="8"/>
  <c r="D50" i="8"/>
  <c r="C50" i="8"/>
  <c r="P50" i="8" s="1"/>
  <c r="F78" i="9"/>
  <c r="E78" i="9"/>
  <c r="D78" i="9"/>
  <c r="C78" i="9"/>
  <c r="J78" i="9" s="1"/>
  <c r="A79" i="9"/>
  <c r="G78" i="9"/>
  <c r="H78" i="9"/>
  <c r="BK37" i="3" l="1"/>
  <c r="BC37" i="3" s="1"/>
  <c r="BK29" i="3"/>
  <c r="BC29" i="3" s="1"/>
  <c r="BK13" i="3"/>
  <c r="BK22" i="3"/>
  <c r="BC22" i="3" s="1"/>
  <c r="BK23" i="3"/>
  <c r="BC23" i="3" s="1"/>
  <c r="BK39" i="3"/>
  <c r="BK40" i="3"/>
  <c r="Q50" i="8"/>
  <c r="R50" i="8"/>
  <c r="BK18" i="3"/>
  <c r="I51" i="8"/>
  <c r="K51" i="8"/>
  <c r="BK19" i="3"/>
  <c r="I77" i="9"/>
  <c r="BE49" i="3"/>
  <c r="BC48" i="3"/>
  <c r="BG49" i="3"/>
  <c r="BI49" i="3"/>
  <c r="BJ49" i="3"/>
  <c r="L78" i="9"/>
  <c r="BF49" i="3"/>
  <c r="BK49" i="3"/>
  <c r="K78" i="9"/>
  <c r="M51" i="8"/>
  <c r="L51" i="8"/>
  <c r="G51" i="8"/>
  <c r="H51" i="8"/>
  <c r="F51" i="8"/>
  <c r="E51" i="8"/>
  <c r="J51" i="8"/>
  <c r="BP48" i="3"/>
  <c r="AW50" i="3"/>
  <c r="AO50" i="3"/>
  <c r="AG50" i="3"/>
  <c r="Y50" i="3"/>
  <c r="Q50" i="3"/>
  <c r="I50" i="3"/>
  <c r="AV50" i="3"/>
  <c r="AN50" i="3"/>
  <c r="AF50" i="3"/>
  <c r="X50" i="3"/>
  <c r="P50" i="3"/>
  <c r="H50" i="3"/>
  <c r="AX50" i="3"/>
  <c r="AP50" i="3"/>
  <c r="AH50" i="3"/>
  <c r="Z50" i="3"/>
  <c r="R50" i="3"/>
  <c r="J50" i="3"/>
  <c r="AR50" i="3"/>
  <c r="AD50" i="3"/>
  <c r="S50" i="3"/>
  <c r="E50" i="3"/>
  <c r="AS50" i="3"/>
  <c r="AE50" i="3"/>
  <c r="T50" i="3"/>
  <c r="F50" i="3"/>
  <c r="BA50" i="3"/>
  <c r="AK50" i="3"/>
  <c r="U50" i="3"/>
  <c r="AZ50" i="3"/>
  <c r="AJ50" i="3"/>
  <c r="O50" i="3"/>
  <c r="AL50" i="3"/>
  <c r="V50" i="3"/>
  <c r="AB50" i="3"/>
  <c r="AU50" i="3"/>
  <c r="W50" i="3"/>
  <c r="AY50" i="3"/>
  <c r="M50" i="3"/>
  <c r="AT50" i="3"/>
  <c r="L50" i="3"/>
  <c r="N50" i="3"/>
  <c r="AA50" i="3"/>
  <c r="K50" i="3"/>
  <c r="G50" i="3"/>
  <c r="AC50" i="3"/>
  <c r="AM50" i="3"/>
  <c r="AQ50" i="3"/>
  <c r="AI50" i="3"/>
  <c r="BB49" i="3"/>
  <c r="BH49" i="3" s="1"/>
  <c r="D50" i="3"/>
  <c r="C50" i="3"/>
  <c r="BD50" i="3" s="1"/>
  <c r="A51" i="3"/>
  <c r="A52" i="8"/>
  <c r="C51" i="8"/>
  <c r="P51" i="8" s="1"/>
  <c r="D51" i="8"/>
  <c r="H79" i="9"/>
  <c r="G79" i="9"/>
  <c r="D79" i="9"/>
  <c r="A80" i="9"/>
  <c r="C79" i="9"/>
  <c r="J79" i="9" s="1"/>
  <c r="F79" i="9"/>
  <c r="E79" i="9"/>
  <c r="S51" i="8" l="1"/>
  <c r="R51" i="8"/>
  <c r="Q51" i="8"/>
  <c r="I52" i="8"/>
  <c r="K52" i="8"/>
  <c r="O50" i="8"/>
  <c r="K79" i="9"/>
  <c r="BE50" i="3"/>
  <c r="BC49" i="3"/>
  <c r="BI50" i="3"/>
  <c r="BG50" i="3"/>
  <c r="BK50" i="3"/>
  <c r="I78" i="9"/>
  <c r="L79" i="9"/>
  <c r="I79" i="9" s="1"/>
  <c r="BF50" i="3"/>
  <c r="BJ50" i="3"/>
  <c r="L52" i="8"/>
  <c r="M52" i="8"/>
  <c r="H52" i="8"/>
  <c r="G52" i="8"/>
  <c r="E52" i="8"/>
  <c r="F52" i="8"/>
  <c r="R52" i="8" s="1"/>
  <c r="J52" i="8"/>
  <c r="S52" i="8" s="1"/>
  <c r="BP49" i="3"/>
  <c r="AV51" i="3"/>
  <c r="AN51" i="3"/>
  <c r="AF51" i="3"/>
  <c r="X51" i="3"/>
  <c r="P51" i="3"/>
  <c r="H51" i="3"/>
  <c r="AU51" i="3"/>
  <c r="AM51" i="3"/>
  <c r="AE51" i="3"/>
  <c r="W51" i="3"/>
  <c r="O51" i="3"/>
  <c r="G51" i="3"/>
  <c r="AW51" i="3"/>
  <c r="AO51" i="3"/>
  <c r="AG51" i="3"/>
  <c r="Y51" i="3"/>
  <c r="Q51" i="3"/>
  <c r="I51" i="3"/>
  <c r="AS51" i="3"/>
  <c r="AH51" i="3"/>
  <c r="T51" i="3"/>
  <c r="F51" i="3"/>
  <c r="AT51" i="3"/>
  <c r="AI51" i="3"/>
  <c r="U51" i="3"/>
  <c r="J51" i="3"/>
  <c r="AL51" i="3"/>
  <c r="V51" i="3"/>
  <c r="BA51" i="3"/>
  <c r="AK51" i="3"/>
  <c r="S51" i="3"/>
  <c r="AP51" i="3"/>
  <c r="Z51" i="3"/>
  <c r="E51" i="3"/>
  <c r="AD51" i="3"/>
  <c r="K51" i="3"/>
  <c r="AZ51" i="3"/>
  <c r="AB51" i="3"/>
  <c r="AQ51" i="3"/>
  <c r="AJ51" i="3"/>
  <c r="AR51" i="3"/>
  <c r="L51" i="3"/>
  <c r="AA51" i="3"/>
  <c r="R51" i="3"/>
  <c r="N51" i="3"/>
  <c r="AC51" i="3"/>
  <c r="M51" i="3"/>
  <c r="AY51" i="3"/>
  <c r="AX51" i="3"/>
  <c r="BB50" i="3"/>
  <c r="BH50" i="3" s="1"/>
  <c r="D51" i="3"/>
  <c r="C51" i="3"/>
  <c r="BD51" i="3" s="1"/>
  <c r="A52" i="3"/>
  <c r="A53" i="8"/>
  <c r="D52" i="8"/>
  <c r="C52" i="8"/>
  <c r="P52" i="8" s="1"/>
  <c r="C80" i="9"/>
  <c r="J80" i="9" s="1"/>
  <c r="D80" i="9"/>
  <c r="A81" i="9"/>
  <c r="H80" i="9"/>
  <c r="G80" i="9"/>
  <c r="F80" i="9"/>
  <c r="E80" i="9"/>
  <c r="Q52" i="8" l="1"/>
  <c r="O52" i="8" s="1"/>
  <c r="I53" i="8"/>
  <c r="K53" i="8"/>
  <c r="O51" i="8"/>
  <c r="BF51" i="3"/>
  <c r="BE51" i="3"/>
  <c r="BC50" i="3"/>
  <c r="L80" i="9"/>
  <c r="BI51" i="3"/>
  <c r="BG51" i="3"/>
  <c r="BK51" i="3"/>
  <c r="BJ51" i="3"/>
  <c r="K80" i="9"/>
  <c r="F53" i="8"/>
  <c r="E53" i="8"/>
  <c r="L53" i="8"/>
  <c r="G53" i="8"/>
  <c r="H53" i="8"/>
  <c r="M53" i="8"/>
  <c r="J53" i="8"/>
  <c r="S53" i="8" s="1"/>
  <c r="BP50" i="3"/>
  <c r="AU52" i="3"/>
  <c r="AM52" i="3"/>
  <c r="AE52" i="3"/>
  <c r="W52" i="3"/>
  <c r="O52" i="3"/>
  <c r="G52" i="3"/>
  <c r="AT52" i="3"/>
  <c r="AL52" i="3"/>
  <c r="AD52" i="3"/>
  <c r="V52" i="3"/>
  <c r="N52" i="3"/>
  <c r="F52" i="3"/>
  <c r="AV52" i="3"/>
  <c r="AN52" i="3"/>
  <c r="AF52" i="3"/>
  <c r="X52" i="3"/>
  <c r="P52" i="3"/>
  <c r="H52" i="3"/>
  <c r="AW52" i="3"/>
  <c r="AI52" i="3"/>
  <c r="U52" i="3"/>
  <c r="J52" i="3"/>
  <c r="AS52" i="3"/>
  <c r="AH52" i="3"/>
  <c r="T52" i="3"/>
  <c r="AX52" i="3"/>
  <c r="AJ52" i="3"/>
  <c r="Y52" i="3"/>
  <c r="K52" i="3"/>
  <c r="AR52" i="3"/>
  <c r="AA52" i="3"/>
  <c r="E52" i="3"/>
  <c r="AQ52" i="3"/>
  <c r="Z52" i="3"/>
  <c r="AY52" i="3"/>
  <c r="AB52" i="3"/>
  <c r="I52" i="3"/>
  <c r="AZ52" i="3"/>
  <c r="Q52" i="3"/>
  <c r="AP52" i="3"/>
  <c r="M52" i="3"/>
  <c r="AK52" i="3"/>
  <c r="AG52" i="3"/>
  <c r="AC52" i="3"/>
  <c r="AO52" i="3"/>
  <c r="BA52" i="3"/>
  <c r="S52" i="3"/>
  <c r="R52" i="3"/>
  <c r="L52" i="3"/>
  <c r="BB51" i="3"/>
  <c r="BH51" i="3" s="1"/>
  <c r="D52" i="3"/>
  <c r="C52" i="3"/>
  <c r="BD52" i="3" s="1"/>
  <c r="A53" i="3"/>
  <c r="A54" i="8"/>
  <c r="C53" i="8"/>
  <c r="P53" i="8" s="1"/>
  <c r="D53" i="8"/>
  <c r="D81" i="9"/>
  <c r="E81" i="9"/>
  <c r="C81" i="9"/>
  <c r="J81" i="9" s="1"/>
  <c r="A82" i="9"/>
  <c r="H81" i="9"/>
  <c r="G81" i="9"/>
  <c r="F81" i="9"/>
  <c r="Q53" i="8" l="1"/>
  <c r="R53" i="8"/>
  <c r="I54" i="8"/>
  <c r="K54" i="8"/>
  <c r="BC51" i="3"/>
  <c r="BK52" i="3"/>
  <c r="BG52" i="3"/>
  <c r="BJ52" i="3"/>
  <c r="L81" i="9"/>
  <c r="BI52" i="3"/>
  <c r="I80" i="9"/>
  <c r="BE52" i="3"/>
  <c r="BF52" i="3"/>
  <c r="K81" i="9"/>
  <c r="H54" i="8"/>
  <c r="G54" i="8"/>
  <c r="E54" i="8"/>
  <c r="L54" i="8"/>
  <c r="F54" i="8"/>
  <c r="M54" i="8"/>
  <c r="J54" i="8"/>
  <c r="S54" i="8" s="1"/>
  <c r="BP51" i="3"/>
  <c r="BB52" i="3"/>
  <c r="BH52" i="3" s="1"/>
  <c r="AT53" i="3"/>
  <c r="AL53" i="3"/>
  <c r="AD53" i="3"/>
  <c r="V53" i="3"/>
  <c r="N53" i="3"/>
  <c r="F53" i="3"/>
  <c r="BA53" i="3"/>
  <c r="AS53" i="3"/>
  <c r="AK53" i="3"/>
  <c r="AC53" i="3"/>
  <c r="U53" i="3"/>
  <c r="M53" i="3"/>
  <c r="E53" i="3"/>
  <c r="AU53" i="3"/>
  <c r="AM53" i="3"/>
  <c r="AE53" i="3"/>
  <c r="W53" i="3"/>
  <c r="O53" i="3"/>
  <c r="G53" i="3"/>
  <c r="AX53" i="3"/>
  <c r="AJ53" i="3"/>
  <c r="Y53" i="3"/>
  <c r="K53" i="3"/>
  <c r="AW53" i="3"/>
  <c r="AI53" i="3"/>
  <c r="X53" i="3"/>
  <c r="J53" i="3"/>
  <c r="AY53" i="3"/>
  <c r="AN53" i="3"/>
  <c r="Z53" i="3"/>
  <c r="L53" i="3"/>
  <c r="AO53" i="3"/>
  <c r="R53" i="3"/>
  <c r="AH53" i="3"/>
  <c r="Q53" i="3"/>
  <c r="AP53" i="3"/>
  <c r="S53" i="3"/>
  <c r="AF53" i="3"/>
  <c r="AB53" i="3"/>
  <c r="AZ53" i="3"/>
  <c r="T53" i="3"/>
  <c r="AQ53" i="3"/>
  <c r="AG53" i="3"/>
  <c r="AR53" i="3"/>
  <c r="H53" i="3"/>
  <c r="I53" i="3"/>
  <c r="AV53" i="3"/>
  <c r="P53" i="3"/>
  <c r="AA53" i="3"/>
  <c r="D53" i="3"/>
  <c r="A54" i="3"/>
  <c r="C53" i="3"/>
  <c r="BD53" i="3" s="1"/>
  <c r="A55" i="8"/>
  <c r="D54" i="8"/>
  <c r="C54" i="8"/>
  <c r="P54" i="8" s="1"/>
  <c r="Q54" i="8" s="1"/>
  <c r="E82" i="9"/>
  <c r="C82" i="9"/>
  <c r="J82" i="9" s="1"/>
  <c r="D82" i="9"/>
  <c r="A83" i="9"/>
  <c r="H82" i="9"/>
  <c r="G82" i="9"/>
  <c r="F82" i="9"/>
  <c r="R54" i="8" l="1"/>
  <c r="O54" i="8" s="1"/>
  <c r="I55" i="8"/>
  <c r="K55" i="8"/>
  <c r="O53" i="8"/>
  <c r="BE53" i="3"/>
  <c r="BK53" i="3"/>
  <c r="BF53" i="3"/>
  <c r="L82" i="9"/>
  <c r="I81" i="9"/>
  <c r="BG53" i="3"/>
  <c r="BJ53" i="3"/>
  <c r="BI53" i="3"/>
  <c r="K82" i="9"/>
  <c r="BC52" i="3"/>
  <c r="M55" i="8"/>
  <c r="L55" i="8"/>
  <c r="G55" i="8"/>
  <c r="E55" i="8"/>
  <c r="F55" i="8"/>
  <c r="H55" i="8"/>
  <c r="J55" i="8"/>
  <c r="S55" i="8" s="1"/>
  <c r="BP52" i="3"/>
  <c r="BB53" i="3"/>
  <c r="BH53" i="3" s="1"/>
  <c r="BA54" i="3"/>
  <c r="AS54" i="3"/>
  <c r="AK54" i="3"/>
  <c r="AC54" i="3"/>
  <c r="U54" i="3"/>
  <c r="M54" i="3"/>
  <c r="E54" i="3"/>
  <c r="AZ54" i="3"/>
  <c r="AR54" i="3"/>
  <c r="AJ54" i="3"/>
  <c r="AB54" i="3"/>
  <c r="T54" i="3"/>
  <c r="L54" i="3"/>
  <c r="AT54" i="3"/>
  <c r="AL54" i="3"/>
  <c r="AD54" i="3"/>
  <c r="V54" i="3"/>
  <c r="N54" i="3"/>
  <c r="F54" i="3"/>
  <c r="AY54" i="3"/>
  <c r="AN54" i="3"/>
  <c r="Z54" i="3"/>
  <c r="O54" i="3"/>
  <c r="AX54" i="3"/>
  <c r="AM54" i="3"/>
  <c r="Y54" i="3"/>
  <c r="K54" i="3"/>
  <c r="AO54" i="3"/>
  <c r="AA54" i="3"/>
  <c r="P54" i="3"/>
  <c r="AW54" i="3"/>
  <c r="AF54" i="3"/>
  <c r="I54" i="3"/>
  <c r="AV54" i="3"/>
  <c r="AE54" i="3"/>
  <c r="H54" i="3"/>
  <c r="AG54" i="3"/>
  <c r="J54" i="3"/>
  <c r="AU54" i="3"/>
  <c r="R54" i="3"/>
  <c r="AQ54" i="3"/>
  <c r="Q54" i="3"/>
  <c r="AI54" i="3"/>
  <c r="AP54" i="3"/>
  <c r="AH54" i="3"/>
  <c r="X54" i="3"/>
  <c r="W54" i="3"/>
  <c r="S54" i="3"/>
  <c r="G54" i="3"/>
  <c r="D54" i="3"/>
  <c r="C54" i="3"/>
  <c r="A56" i="8"/>
  <c r="C55" i="8"/>
  <c r="P55" i="8" s="1"/>
  <c r="D55" i="8"/>
  <c r="F83" i="9"/>
  <c r="D83" i="9"/>
  <c r="G83" i="9"/>
  <c r="E83" i="9"/>
  <c r="C83" i="9"/>
  <c r="J83" i="9" s="1"/>
  <c r="A84" i="9"/>
  <c r="H83" i="9"/>
  <c r="R55" i="8" l="1"/>
  <c r="Q55" i="8"/>
  <c r="I56" i="8"/>
  <c r="K56" i="8"/>
  <c r="I82" i="9"/>
  <c r="BJ54" i="3"/>
  <c r="BC53" i="3"/>
  <c r="BI54" i="3"/>
  <c r="BG54" i="3"/>
  <c r="BK54" i="3"/>
  <c r="BD54" i="3"/>
  <c r="BE54" i="3" s="1"/>
  <c r="B6" i="3"/>
  <c r="B7" i="3" s="1"/>
  <c r="BQ7" i="3" s="1"/>
  <c r="BP7" i="3" s="1"/>
  <c r="BF54" i="3"/>
  <c r="L83" i="9"/>
  <c r="K83" i="9"/>
  <c r="L56" i="8"/>
  <c r="E56" i="8"/>
  <c r="F56" i="8"/>
  <c r="M56" i="8"/>
  <c r="H56" i="8"/>
  <c r="G56" i="8"/>
  <c r="J56" i="8"/>
  <c r="S56" i="8" s="1"/>
  <c r="BP53" i="3"/>
  <c r="BB54" i="3"/>
  <c r="BH54" i="3" s="1"/>
  <c r="A57" i="8"/>
  <c r="D56" i="8"/>
  <c r="C56" i="8"/>
  <c r="P56" i="8" s="1"/>
  <c r="F84" i="9"/>
  <c r="H84" i="9"/>
  <c r="C84" i="9"/>
  <c r="J84" i="9" s="1"/>
  <c r="A85" i="9"/>
  <c r="G84" i="9"/>
  <c r="E84" i="9"/>
  <c r="D84" i="9"/>
  <c r="I57" i="8" l="1"/>
  <c r="K57" i="8"/>
  <c r="R56" i="8"/>
  <c r="Q56" i="8"/>
  <c r="O55" i="8"/>
  <c r="I83" i="9"/>
  <c r="BC54" i="3"/>
  <c r="L84" i="9"/>
  <c r="K84" i="9"/>
  <c r="F57" i="8"/>
  <c r="E57" i="8"/>
  <c r="M57" i="8"/>
  <c r="G57" i="8"/>
  <c r="H57" i="8"/>
  <c r="L57" i="8"/>
  <c r="J57" i="8"/>
  <c r="S57" i="8" s="1"/>
  <c r="BP54" i="3"/>
  <c r="A58" i="8"/>
  <c r="D57" i="8"/>
  <c r="C57" i="8"/>
  <c r="P57" i="8" s="1"/>
  <c r="G85" i="9"/>
  <c r="F85" i="9"/>
  <c r="E85" i="9"/>
  <c r="D85" i="9"/>
  <c r="C85" i="9"/>
  <c r="J85" i="9" s="1"/>
  <c r="H85" i="9"/>
  <c r="D28" i="9"/>
  <c r="C28" i="9"/>
  <c r="J28" i="9" s="1"/>
  <c r="K28" i="9" s="1"/>
  <c r="E28" i="9"/>
  <c r="F28" i="9"/>
  <c r="G28" i="9"/>
  <c r="H28" i="9"/>
  <c r="Q57" i="8" l="1"/>
  <c r="R57" i="8"/>
  <c r="O57" i="8" s="1"/>
  <c r="I58" i="8"/>
  <c r="K58" i="8"/>
  <c r="O56" i="8"/>
  <c r="L28" i="9"/>
  <c r="I28" i="9" s="1"/>
  <c r="L85" i="9"/>
  <c r="K85" i="9"/>
  <c r="I84" i="9"/>
  <c r="H58" i="8"/>
  <c r="G58" i="8"/>
  <c r="E58" i="8"/>
  <c r="M58" i="8"/>
  <c r="L58" i="8"/>
  <c r="F58" i="8"/>
  <c r="J58" i="8"/>
  <c r="S58" i="8" s="1"/>
  <c r="A59" i="8"/>
  <c r="C58" i="8"/>
  <c r="P58" i="8" s="1"/>
  <c r="D58" i="8"/>
  <c r="D29" i="9"/>
  <c r="C29" i="9"/>
  <c r="J29" i="9" s="1"/>
  <c r="E29" i="9"/>
  <c r="H29" i="9"/>
  <c r="F29" i="9"/>
  <c r="G29" i="9"/>
  <c r="I85" i="9" l="1"/>
  <c r="Q58" i="8"/>
  <c r="I59" i="8"/>
  <c r="K59" i="8"/>
  <c r="R58" i="8"/>
  <c r="L29" i="9"/>
  <c r="K29" i="9"/>
  <c r="M59" i="8"/>
  <c r="L59" i="8"/>
  <c r="G59" i="8"/>
  <c r="F59" i="8"/>
  <c r="H59" i="8"/>
  <c r="E59" i="8"/>
  <c r="J59" i="8"/>
  <c r="S59" i="8" s="1"/>
  <c r="A60" i="8"/>
  <c r="D59" i="8"/>
  <c r="C59" i="8"/>
  <c r="P59" i="8" s="1"/>
  <c r="Q59" i="8" s="1"/>
  <c r="D30" i="9"/>
  <c r="C30" i="9"/>
  <c r="J30" i="9" s="1"/>
  <c r="F30" i="9"/>
  <c r="G30" i="9"/>
  <c r="H30" i="9"/>
  <c r="E30" i="9"/>
  <c r="R59" i="8" l="1"/>
  <c r="O59" i="8" s="1"/>
  <c r="I60" i="8"/>
  <c r="K60" i="8"/>
  <c r="O58" i="8"/>
  <c r="L30" i="9"/>
  <c r="K30" i="9"/>
  <c r="I29" i="9"/>
  <c r="L60" i="8"/>
  <c r="F60" i="8"/>
  <c r="M60" i="8"/>
  <c r="G60" i="8"/>
  <c r="E60" i="8"/>
  <c r="H60" i="8"/>
  <c r="J60" i="8"/>
  <c r="S60" i="8" s="1"/>
  <c r="A61" i="8"/>
  <c r="C60" i="8"/>
  <c r="P60" i="8" s="1"/>
  <c r="D60" i="8"/>
  <c r="D31" i="9"/>
  <c r="C31" i="9"/>
  <c r="J31" i="9" s="1"/>
  <c r="F31" i="9"/>
  <c r="G31" i="9"/>
  <c r="E31" i="9"/>
  <c r="H31" i="9"/>
  <c r="Q60" i="8" l="1"/>
  <c r="R60" i="8"/>
  <c r="O60" i="8" s="1"/>
  <c r="I61" i="8"/>
  <c r="K61" i="8"/>
  <c r="K31" i="9"/>
  <c r="I30" i="9"/>
  <c r="L31" i="9"/>
  <c r="I31" i="9" s="1"/>
  <c r="F61" i="8"/>
  <c r="E61" i="8"/>
  <c r="M61" i="8"/>
  <c r="H61" i="8"/>
  <c r="L61" i="8"/>
  <c r="G61" i="8"/>
  <c r="J61" i="8"/>
  <c r="A62" i="8"/>
  <c r="C61" i="8"/>
  <c r="P61" i="8" s="1"/>
  <c r="D61" i="8"/>
  <c r="C32" i="9"/>
  <c r="J32" i="9" s="1"/>
  <c r="D32" i="9"/>
  <c r="E32" i="9"/>
  <c r="F32" i="9"/>
  <c r="G32" i="9"/>
  <c r="H32" i="9"/>
  <c r="R61" i="8" l="1"/>
  <c r="Q61" i="8"/>
  <c r="I62" i="8"/>
  <c r="K62" i="8"/>
  <c r="S61" i="8"/>
  <c r="L32" i="9"/>
  <c r="K32" i="9"/>
  <c r="H62" i="8"/>
  <c r="G62" i="8"/>
  <c r="E62" i="8"/>
  <c r="F62" i="8"/>
  <c r="M62" i="8"/>
  <c r="L62" i="8"/>
  <c r="J62" i="8"/>
  <c r="S62" i="8" s="1"/>
  <c r="A63" i="8"/>
  <c r="C62" i="8"/>
  <c r="P62" i="8" s="1"/>
  <c r="D62" i="8"/>
  <c r="D33" i="9"/>
  <c r="E33" i="9"/>
  <c r="F33" i="9"/>
  <c r="G33" i="9"/>
  <c r="H33" i="9"/>
  <c r="C33" i="9"/>
  <c r="J33" i="9" s="1"/>
  <c r="Q62" i="8" l="1"/>
  <c r="R62" i="8"/>
  <c r="O62" i="8" s="1"/>
  <c r="I63" i="8"/>
  <c r="K63" i="8"/>
  <c r="O61" i="8"/>
  <c r="I32" i="9"/>
  <c r="L33" i="9"/>
  <c r="K33" i="9"/>
  <c r="M63" i="8"/>
  <c r="L63" i="8"/>
  <c r="G63" i="8"/>
  <c r="H63" i="8"/>
  <c r="F63" i="8"/>
  <c r="E63" i="8"/>
  <c r="J63" i="8"/>
  <c r="S63" i="8" s="1"/>
  <c r="A64" i="8"/>
  <c r="D63" i="8"/>
  <c r="C63" i="8"/>
  <c r="P63" i="8" s="1"/>
  <c r="D34" i="9"/>
  <c r="C34" i="9"/>
  <c r="J34" i="9" s="1"/>
  <c r="H34" i="9"/>
  <c r="F34" i="9"/>
  <c r="G34" i="9"/>
  <c r="E34" i="9"/>
  <c r="R63" i="8" l="1"/>
  <c r="Q63" i="8"/>
  <c r="I64" i="8"/>
  <c r="K64" i="8"/>
  <c r="K34" i="9"/>
  <c r="I33" i="9"/>
  <c r="L34" i="9"/>
  <c r="L64" i="8"/>
  <c r="G64" i="8"/>
  <c r="F64" i="8"/>
  <c r="M64" i="8"/>
  <c r="H64" i="8"/>
  <c r="E64" i="8"/>
  <c r="J64" i="8"/>
  <c r="S64" i="8" s="1"/>
  <c r="A65" i="8"/>
  <c r="D64" i="8"/>
  <c r="C64" i="8"/>
  <c r="P64" i="8" s="1"/>
  <c r="D35" i="9"/>
  <c r="E35" i="9"/>
  <c r="H35" i="9"/>
  <c r="F35" i="9"/>
  <c r="C35" i="9"/>
  <c r="J35" i="9" s="1"/>
  <c r="G35" i="9"/>
  <c r="L35" i="9" s="1"/>
  <c r="G10" i="18"/>
  <c r="D10" i="18"/>
  <c r="F10" i="18"/>
  <c r="H10" i="18"/>
  <c r="E10" i="18"/>
  <c r="C10" i="18"/>
  <c r="Q64" i="8" l="1"/>
  <c r="R64" i="8"/>
  <c r="O64" i="8" s="1"/>
  <c r="I65" i="8"/>
  <c r="K65" i="8"/>
  <c r="O63" i="8"/>
  <c r="L10" i="18"/>
  <c r="BG10" i="18" s="1"/>
  <c r="I34" i="9"/>
  <c r="K35" i="9"/>
  <c r="I35" i="9" s="1"/>
  <c r="BD10" i="18"/>
  <c r="BE10" i="18" s="1"/>
  <c r="J10" i="18"/>
  <c r="K10" i="18" s="1"/>
  <c r="F65" i="8"/>
  <c r="R65" i="8" s="1"/>
  <c r="E65" i="8"/>
  <c r="L65" i="8"/>
  <c r="G65" i="8"/>
  <c r="H65" i="8"/>
  <c r="M65" i="8"/>
  <c r="J65" i="8"/>
  <c r="S65" i="8" s="1"/>
  <c r="C65" i="8"/>
  <c r="P65" i="8" s="1"/>
  <c r="D65" i="8"/>
  <c r="F36" i="9"/>
  <c r="G36" i="9"/>
  <c r="C36" i="9"/>
  <c r="J36" i="9" s="1"/>
  <c r="H36" i="9"/>
  <c r="D36" i="9"/>
  <c r="E36" i="9"/>
  <c r="Q65" i="8" l="1"/>
  <c r="O65" i="8" s="1"/>
  <c r="I10" i="18"/>
  <c r="BF10" i="18" s="1"/>
  <c r="BC10" i="18" s="1"/>
  <c r="L36" i="9"/>
  <c r="K36" i="9"/>
  <c r="C10" i="10"/>
  <c r="E10" i="10"/>
  <c r="D10" i="10"/>
  <c r="I36" i="9" l="1"/>
  <c r="L10" i="10"/>
  <c r="BG10" i="10" s="1"/>
  <c r="BD10" i="10"/>
  <c r="BE10" i="10" s="1"/>
  <c r="J10" i="10"/>
  <c r="K10" i="10" s="1"/>
  <c r="E10" i="6"/>
  <c r="Z10" i="6" s="1"/>
  <c r="D10" i="6"/>
  <c r="C10" i="6"/>
  <c r="X10" i="6" s="1"/>
  <c r="I10" i="10" l="1"/>
  <c r="BF10" i="10" s="1"/>
  <c r="Y10" i="6"/>
  <c r="W10" i="6" s="1"/>
  <c r="D11" i="6"/>
  <c r="C11" i="6"/>
  <c r="X11" i="6" s="1"/>
  <c r="Y11" i="6" l="1"/>
  <c r="W11" i="6" s="1"/>
  <c r="BC10" i="10"/>
  <c r="D12" i="6"/>
  <c r="C12" i="6"/>
  <c r="X12" i="6" s="1"/>
  <c r="Y12" i="6" l="1"/>
  <c r="W12" i="6" s="1"/>
  <c r="C11" i="16"/>
  <c r="AB11" i="16" s="1"/>
  <c r="D11" i="16"/>
  <c r="D13" i="6"/>
  <c r="C13" i="6"/>
  <c r="X13" i="6" s="1"/>
  <c r="AC11" i="16" l="1"/>
  <c r="AA11" i="16" s="1"/>
  <c r="Y13" i="6"/>
  <c r="W13" i="6" s="1"/>
  <c r="C14" i="6"/>
  <c r="X14" i="6" s="1"/>
  <c r="D14" i="6"/>
  <c r="Y14" i="6" l="1"/>
  <c r="W14" i="6" s="1"/>
</calcChain>
</file>

<file path=xl/sharedStrings.xml><?xml version="1.0" encoding="utf-8"?>
<sst xmlns="http://schemas.openxmlformats.org/spreadsheetml/2006/main" count="1857" uniqueCount="941">
  <si>
    <t>ELEMENT-TYPE</t>
  </si>
  <si>
    <t xml:space="preserve">    MA</t>
  </si>
  <si>
    <t xml:space="preserve">   IEL</t>
  </si>
  <si>
    <t>16_非線形はり要素</t>
    <rPh sb="3" eb="6">
      <t>ヒセンケイ</t>
    </rPh>
    <rPh sb="8" eb="10">
      <t>ヨウソ</t>
    </rPh>
    <phoneticPr fontId="19"/>
  </si>
  <si>
    <t>G</t>
  </si>
  <si>
    <t>ν</t>
  </si>
  <si>
    <t>A</t>
  </si>
  <si>
    <t>(kNm)</t>
  </si>
  <si>
    <t>(kNm²)</t>
  </si>
  <si>
    <t>(kN)</t>
  </si>
  <si>
    <t>18_杭－地盤相互作用ばね</t>
    <rPh sb="3" eb="4">
      <t>クイ</t>
    </rPh>
    <rPh sb="5" eb="7">
      <t>ジバン</t>
    </rPh>
    <rPh sb="7" eb="9">
      <t>ソウゴ</t>
    </rPh>
    <rPh sb="9" eb="11">
      <t>サヨウ</t>
    </rPh>
    <phoneticPr fontId="19"/>
  </si>
  <si>
    <t>ばねに乗
ずる係数</t>
    <rPh sb="3" eb="4">
      <t>ジョウ</t>
    </rPh>
    <rPh sb="7" eb="9">
      <t>ケイスウ</t>
    </rPh>
    <phoneticPr fontId="23"/>
  </si>
  <si>
    <t>直径</t>
    <rPh sb="0" eb="2">
      <t>チョッケイ</t>
    </rPh>
    <phoneticPr fontId="22"/>
  </si>
  <si>
    <t>間隔比</t>
    <rPh sb="0" eb="2">
      <t>カンカク</t>
    </rPh>
    <rPh sb="2" eb="3">
      <t>ヒ</t>
    </rPh>
    <phoneticPr fontId="22"/>
  </si>
  <si>
    <t>Ｄ</t>
    <phoneticPr fontId="23"/>
  </si>
  <si>
    <t>ｎ</t>
    <phoneticPr fontId="23"/>
  </si>
  <si>
    <t>(m)</t>
    <phoneticPr fontId="23"/>
  </si>
  <si>
    <t>名称</t>
    <rPh sb="0" eb="2">
      <t>メイショウ</t>
    </rPh>
    <phoneticPr fontId="19"/>
  </si>
  <si>
    <t>材料
番号</t>
    <rPh sb="0" eb="2">
      <t>ザイリョウ</t>
    </rPh>
    <rPh sb="3" eb="5">
      <t>バンゴウ</t>
    </rPh>
    <phoneticPr fontId="19"/>
  </si>
  <si>
    <t>せん断
弾性係数</t>
    <rPh sb="2" eb="3">
      <t>ダン</t>
    </rPh>
    <rPh sb="4" eb="6">
      <t>ダンセイ</t>
    </rPh>
    <rPh sb="6" eb="8">
      <t>ケイスウ</t>
    </rPh>
    <phoneticPr fontId="18"/>
  </si>
  <si>
    <t>ポアソ
ン比</t>
    <rPh sb="5" eb="6">
      <t>ヒ</t>
    </rPh>
    <phoneticPr fontId="18"/>
  </si>
  <si>
    <t>質量密度</t>
    <rPh sb="0" eb="2">
      <t>シツリョウ</t>
    </rPh>
    <rPh sb="2" eb="4">
      <t>ミツド</t>
    </rPh>
    <phoneticPr fontId="22"/>
  </si>
  <si>
    <t>断面積</t>
    <rPh sb="0" eb="3">
      <t>ダンメンセキ</t>
    </rPh>
    <phoneticPr fontId="18"/>
  </si>
  <si>
    <t>曲げ剛性
第１勾配</t>
    <rPh sb="0" eb="1">
      <t>マ</t>
    </rPh>
    <rPh sb="2" eb="4">
      <t>ゴウセイ</t>
    </rPh>
    <rPh sb="5" eb="6">
      <t>ダイ</t>
    </rPh>
    <rPh sb="7" eb="9">
      <t>コウバイ</t>
    </rPh>
    <phoneticPr fontId="18"/>
  </si>
  <si>
    <t>(m²)</t>
    <phoneticPr fontId="22"/>
  </si>
  <si>
    <t>名称</t>
    <rPh sb="0" eb="2">
      <t>メイショウ</t>
    </rPh>
    <phoneticPr fontId="18"/>
  </si>
  <si>
    <t>(m)</t>
    <phoneticPr fontId="23"/>
  </si>
  <si>
    <t>(kN/m)</t>
    <phoneticPr fontId="23"/>
  </si>
  <si>
    <t>17_非線形ばね要素</t>
    <rPh sb="8" eb="10">
      <t>ヨウソ</t>
    </rPh>
    <phoneticPr fontId="19"/>
  </si>
  <si>
    <t>2_線形はり要素</t>
    <rPh sb="6" eb="8">
      <t>ヨウソ</t>
    </rPh>
    <phoneticPr fontId="19"/>
  </si>
  <si>
    <t>断面２次ﾓｰﾒﾝﾄ</t>
    <rPh sb="0" eb="2">
      <t>ダンメン</t>
    </rPh>
    <rPh sb="3" eb="4">
      <t>ジ</t>
    </rPh>
    <phoneticPr fontId="21"/>
  </si>
  <si>
    <t>I</t>
  </si>
  <si>
    <t>(m⁴)</t>
    <phoneticPr fontId="19"/>
  </si>
  <si>
    <t>有効せん断面積率</t>
    <rPh sb="0" eb="2">
      <t>ユウコウ</t>
    </rPh>
    <rPh sb="4" eb="5">
      <t>ダン</t>
    </rPh>
    <rPh sb="5" eb="7">
      <t>メンセキ</t>
    </rPh>
    <rPh sb="7" eb="8">
      <t>リツ</t>
    </rPh>
    <phoneticPr fontId="19"/>
  </si>
  <si>
    <t>ヤング率</t>
    <rPh sb="3" eb="4">
      <t>リツ</t>
    </rPh>
    <phoneticPr fontId="22"/>
  </si>
  <si>
    <t>3_線形平面要素</t>
    <rPh sb="6" eb="8">
      <t>ヨウソ</t>
    </rPh>
    <phoneticPr fontId="19"/>
  </si>
  <si>
    <t>Ec</t>
    <phoneticPr fontId="22"/>
  </si>
  <si>
    <t>1_流体要素</t>
    <rPh sb="4" eb="6">
      <t>ヨウソ</t>
    </rPh>
    <phoneticPr fontId="19"/>
  </si>
  <si>
    <t>5_ジョイント要素</t>
    <rPh sb="7" eb="9">
      <t>ヨウソ</t>
    </rPh>
    <phoneticPr fontId="19"/>
  </si>
  <si>
    <t>粘着力</t>
    <rPh sb="0" eb="3">
      <t>ネンチャクリョク</t>
    </rPh>
    <phoneticPr fontId="22"/>
  </si>
  <si>
    <t>C</t>
    <phoneticPr fontId="22"/>
  </si>
  <si>
    <t>φf</t>
    <phoneticPr fontId="22"/>
  </si>
  <si>
    <t>(°)</t>
    <phoneticPr fontId="22"/>
  </si>
  <si>
    <t>内部
摩擦角</t>
    <rPh sb="0" eb="2">
      <t>ナイブ</t>
    </rPh>
    <rPh sb="3" eb="5">
      <t>マサツ</t>
    </rPh>
    <rPh sb="5" eb="6">
      <t>カク</t>
    </rPh>
    <phoneticPr fontId="22"/>
  </si>
  <si>
    <t>Kn</t>
    <phoneticPr fontId="22"/>
  </si>
  <si>
    <t>Ks</t>
    <phoneticPr fontId="22"/>
  </si>
  <si>
    <t>間隙率</t>
    <rPh sb="0" eb="2">
      <t>カンゲキ</t>
    </rPh>
    <rPh sb="2" eb="3">
      <t>リツ</t>
    </rPh>
    <phoneticPr fontId="22"/>
  </si>
  <si>
    <t>間隙水の体積弾性係数</t>
    <rPh sb="4" eb="6">
      <t>タイセキ</t>
    </rPh>
    <rPh sb="6" eb="8">
      <t>ダンセイ</t>
    </rPh>
    <rPh sb="8" eb="10">
      <t>ケイスウ</t>
    </rPh>
    <phoneticPr fontId="22"/>
  </si>
  <si>
    <t>液状化パラメータ</t>
    <rPh sb="0" eb="3">
      <t>エキジョウカ</t>
    </rPh>
    <phoneticPr fontId="22"/>
  </si>
  <si>
    <t>Gma</t>
    <phoneticPr fontId="22"/>
  </si>
  <si>
    <t>Kma</t>
    <phoneticPr fontId="22"/>
  </si>
  <si>
    <t>ν</t>
    <phoneticPr fontId="22"/>
  </si>
  <si>
    <t>hmax</t>
    <phoneticPr fontId="22"/>
  </si>
  <si>
    <t>n</t>
    <phoneticPr fontId="22"/>
  </si>
  <si>
    <t>φf</t>
    <phoneticPr fontId="22"/>
  </si>
  <si>
    <t>φp</t>
    <phoneticPr fontId="22"/>
  </si>
  <si>
    <t>S1</t>
    <phoneticPr fontId="22"/>
  </si>
  <si>
    <t>W1</t>
    <phoneticPr fontId="22"/>
  </si>
  <si>
    <t>P1</t>
    <phoneticPr fontId="22"/>
  </si>
  <si>
    <t>P2</t>
    <phoneticPr fontId="22"/>
  </si>
  <si>
    <t>C1</t>
    <phoneticPr fontId="22"/>
  </si>
  <si>
    <t>(°)</t>
    <phoneticPr fontId="22"/>
  </si>
  <si>
    <t>基準有効拘束圧</t>
    <rPh sb="0" eb="2">
      <t>キジュン</t>
    </rPh>
    <rPh sb="2" eb="4">
      <t>ユウコウ</t>
    </rPh>
    <phoneticPr fontId="22"/>
  </si>
  <si>
    <t>基準せん断剛性</t>
    <rPh sb="0" eb="2">
      <t>キジュン</t>
    </rPh>
    <phoneticPr fontId="22"/>
  </si>
  <si>
    <t>有効拘束圧依存性</t>
    <rPh sb="0" eb="2">
      <t>ユウコウ</t>
    </rPh>
    <rPh sb="2" eb="4">
      <t>コウソク</t>
    </rPh>
    <rPh sb="4" eb="5">
      <t>アツ</t>
    </rPh>
    <phoneticPr fontId="22"/>
  </si>
  <si>
    <t>基準体積弾性係数</t>
    <rPh sb="0" eb="2">
      <t>キジュン</t>
    </rPh>
    <phoneticPr fontId="22"/>
  </si>
  <si>
    <t>ポアソ
ン比</t>
    <rPh sb="5" eb="6">
      <t>ヒ</t>
    </rPh>
    <phoneticPr fontId="22"/>
  </si>
  <si>
    <r>
      <t>σ</t>
    </r>
    <r>
      <rPr>
        <vertAlign val="subscript"/>
        <sz val="10"/>
        <rFont val="ＭＳ 明朝"/>
        <family val="1"/>
        <charset val="128"/>
      </rPr>
      <t>ma</t>
    </r>
    <r>
      <rPr>
        <sz val="10"/>
        <rFont val="ＭＳ 明朝"/>
        <family val="1"/>
        <charset val="128"/>
      </rPr>
      <t>'</t>
    </r>
    <phoneticPr fontId="22"/>
  </si>
  <si>
    <t>mG</t>
    <phoneticPr fontId="22"/>
  </si>
  <si>
    <t>mK</t>
    <phoneticPr fontId="22"/>
  </si>
  <si>
    <t>ρ</t>
    <phoneticPr fontId="23"/>
  </si>
  <si>
    <t>Kf</t>
    <phoneticPr fontId="22"/>
  </si>
  <si>
    <t>C</t>
    <phoneticPr fontId="22"/>
  </si>
  <si>
    <t>過剰間隙水圧モデルのアルゴリズム</t>
    <rPh sb="0" eb="2">
      <t>カジョウ</t>
    </rPh>
    <rPh sb="2" eb="4">
      <t>カンゲキ</t>
    </rPh>
    <rPh sb="4" eb="6">
      <t>スイアツ</t>
    </rPh>
    <phoneticPr fontId="22"/>
  </si>
  <si>
    <t>せん断剛性係数</t>
    <rPh sb="5" eb="7">
      <t>ケイスウ</t>
    </rPh>
    <phoneticPr fontId="22"/>
  </si>
  <si>
    <t>せん断強度</t>
    <rPh sb="3" eb="5">
      <t>キョウド</t>
    </rPh>
    <phoneticPr fontId="22"/>
  </si>
  <si>
    <t>14_節点集中質量要素</t>
    <rPh sb="9" eb="11">
      <t>ヨウソ</t>
    </rPh>
    <phoneticPr fontId="19"/>
  </si>
  <si>
    <t>ｘ方向並
進質量</t>
    <rPh sb="1" eb="3">
      <t>ホウコウ</t>
    </rPh>
    <rPh sb="3" eb="4">
      <t>ナミ</t>
    </rPh>
    <rPh sb="5" eb="6">
      <t>ススム</t>
    </rPh>
    <rPh sb="6" eb="8">
      <t>シツリョウ</t>
    </rPh>
    <phoneticPr fontId="22"/>
  </si>
  <si>
    <t>ｙ方向並
進質量</t>
    <rPh sb="1" eb="3">
      <t>ホウコウ</t>
    </rPh>
    <rPh sb="3" eb="4">
      <t>ナミ</t>
    </rPh>
    <rPh sb="5" eb="6">
      <t>ススム</t>
    </rPh>
    <rPh sb="6" eb="8">
      <t>シツリョウ</t>
    </rPh>
    <phoneticPr fontId="22"/>
  </si>
  <si>
    <t>ｚ軸まわり
回転質量</t>
    <rPh sb="1" eb="2">
      <t>ジク</t>
    </rPh>
    <rPh sb="6" eb="8">
      <t>カイテン</t>
    </rPh>
    <rPh sb="8" eb="10">
      <t>シツリョウ</t>
    </rPh>
    <phoneticPr fontId="22"/>
  </si>
  <si>
    <t>ρ</t>
  </si>
  <si>
    <t>材料
番号</t>
    <rPh sb="0" eb="2">
      <t>ザイリョウ</t>
    </rPh>
    <rPh sb="3" eb="5">
      <t>バンゴウ</t>
    </rPh>
    <phoneticPr fontId="22"/>
  </si>
  <si>
    <t>9_マルチスプリング要素</t>
    <rPh sb="10" eb="12">
      <t>ヨウソ</t>
    </rPh>
    <phoneticPr fontId="22"/>
  </si>
  <si>
    <t>Ｇy</t>
  </si>
  <si>
    <t>Ｇx</t>
  </si>
  <si>
    <t>Ｇ00</t>
  </si>
  <si>
    <t>Ｃ00</t>
  </si>
  <si>
    <t>Ｃy</t>
  </si>
  <si>
    <t>Ｃx</t>
  </si>
  <si>
    <t>Ｃ－φ
同時指定の評価フラグ</t>
    <rPh sb="4" eb="6">
      <t>ドウジ</t>
    </rPh>
    <rPh sb="6" eb="8">
      <t>シテイ</t>
    </rPh>
    <rPh sb="9" eb="11">
      <t>ヒョウカ</t>
    </rPh>
    <phoneticPr fontId="22"/>
  </si>
  <si>
    <t>ばね軸
の角度</t>
    <rPh sb="2" eb="3">
      <t>ジク</t>
    </rPh>
    <rPh sb="5" eb="7">
      <t>カクド</t>
    </rPh>
    <phoneticPr fontId="19"/>
  </si>
  <si>
    <t>(°)</t>
    <phoneticPr fontId="19"/>
  </si>
  <si>
    <t>α</t>
    <phoneticPr fontId="19"/>
  </si>
  <si>
    <t>A</t>
    <phoneticPr fontId="22"/>
  </si>
  <si>
    <t>B</t>
    <phoneticPr fontId="22"/>
  </si>
  <si>
    <t>D</t>
    <phoneticPr fontId="22"/>
  </si>
  <si>
    <t>E</t>
    <phoneticPr fontId="22"/>
  </si>
  <si>
    <t>F</t>
    <phoneticPr fontId="22"/>
  </si>
  <si>
    <t>G</t>
    <phoneticPr fontId="22"/>
  </si>
  <si>
    <t>H</t>
    <phoneticPr fontId="22"/>
  </si>
  <si>
    <t>I</t>
    <phoneticPr fontId="22"/>
  </si>
  <si>
    <t>J</t>
    <phoneticPr fontId="22"/>
  </si>
  <si>
    <t>K</t>
    <phoneticPr fontId="22"/>
  </si>
  <si>
    <t>L</t>
    <phoneticPr fontId="22"/>
  </si>
  <si>
    <t>M</t>
    <phoneticPr fontId="22"/>
  </si>
  <si>
    <t>N</t>
    <phoneticPr fontId="22"/>
  </si>
  <si>
    <t>O</t>
    <phoneticPr fontId="22"/>
  </si>
  <si>
    <t>P</t>
    <phoneticPr fontId="22"/>
  </si>
  <si>
    <t>Q</t>
    <phoneticPr fontId="22"/>
  </si>
  <si>
    <t>R</t>
    <phoneticPr fontId="22"/>
  </si>
  <si>
    <t>S</t>
    <phoneticPr fontId="22"/>
  </si>
  <si>
    <t>T</t>
    <phoneticPr fontId="22"/>
  </si>
  <si>
    <t>U</t>
    <phoneticPr fontId="22"/>
  </si>
  <si>
    <t>V</t>
    <phoneticPr fontId="22"/>
  </si>
  <si>
    <t>W</t>
    <phoneticPr fontId="22"/>
  </si>
  <si>
    <t>X</t>
    <phoneticPr fontId="22"/>
  </si>
  <si>
    <t>Y</t>
    <phoneticPr fontId="22"/>
  </si>
  <si>
    <t>Z</t>
    <phoneticPr fontId="22"/>
  </si>
  <si>
    <t>H</t>
    <phoneticPr fontId="22"/>
  </si>
  <si>
    <t>I</t>
    <phoneticPr fontId="22"/>
  </si>
  <si>
    <t>K</t>
    <phoneticPr fontId="22"/>
  </si>
  <si>
    <t>J</t>
    <phoneticPr fontId="22"/>
  </si>
  <si>
    <t>L</t>
    <phoneticPr fontId="22"/>
  </si>
  <si>
    <t>M</t>
    <phoneticPr fontId="22"/>
  </si>
  <si>
    <t>N</t>
    <phoneticPr fontId="22"/>
  </si>
  <si>
    <t>O</t>
    <phoneticPr fontId="22"/>
  </si>
  <si>
    <t>P</t>
    <phoneticPr fontId="22"/>
  </si>
  <si>
    <t>Q</t>
    <phoneticPr fontId="22"/>
  </si>
  <si>
    <t>R</t>
    <phoneticPr fontId="22"/>
  </si>
  <si>
    <t>S</t>
    <phoneticPr fontId="22"/>
  </si>
  <si>
    <t>V</t>
    <phoneticPr fontId="22"/>
  </si>
  <si>
    <t>W</t>
    <phoneticPr fontId="22"/>
  </si>
  <si>
    <t>X</t>
    <phoneticPr fontId="22"/>
  </si>
  <si>
    <t>Y</t>
    <phoneticPr fontId="22"/>
  </si>
  <si>
    <t>Z</t>
    <phoneticPr fontId="22"/>
  </si>
  <si>
    <t>BE</t>
    <phoneticPr fontId="22"/>
  </si>
  <si>
    <t>BD</t>
    <phoneticPr fontId="22"/>
  </si>
  <si>
    <t>BC</t>
    <phoneticPr fontId="22"/>
  </si>
  <si>
    <t>BA</t>
    <phoneticPr fontId="22"/>
  </si>
  <si>
    <t>AZ</t>
    <phoneticPr fontId="22"/>
  </si>
  <si>
    <t>AY</t>
    <phoneticPr fontId="22"/>
  </si>
  <si>
    <t>AT</t>
    <phoneticPr fontId="22"/>
  </si>
  <si>
    <t>AS</t>
    <phoneticPr fontId="22"/>
  </si>
  <si>
    <t>T</t>
    <phoneticPr fontId="22"/>
  </si>
  <si>
    <t>幅</t>
    <rPh sb="0" eb="1">
      <t>ハバ</t>
    </rPh>
    <phoneticPr fontId="19"/>
  </si>
  <si>
    <t>(m)</t>
    <phoneticPr fontId="19"/>
  </si>
  <si>
    <t>AF</t>
    <phoneticPr fontId="22"/>
  </si>
  <si>
    <t>幅</t>
    <rPh sb="0" eb="1">
      <t>ハバ</t>
    </rPh>
    <phoneticPr fontId="22"/>
  </si>
  <si>
    <t>AB</t>
    <phoneticPr fontId="22"/>
  </si>
  <si>
    <t>H</t>
    <phoneticPr fontId="19"/>
  </si>
  <si>
    <t>J</t>
    <phoneticPr fontId="19"/>
  </si>
  <si>
    <t>I</t>
    <phoneticPr fontId="19"/>
  </si>
  <si>
    <t>P</t>
    <phoneticPr fontId="19"/>
  </si>
  <si>
    <t>K</t>
    <phoneticPr fontId="19"/>
  </si>
  <si>
    <t>Q</t>
    <phoneticPr fontId="19"/>
  </si>
  <si>
    <t>7_底面境界要素</t>
    <rPh sb="2" eb="4">
      <t>テイメン</t>
    </rPh>
    <rPh sb="4" eb="6">
      <t>キョウカイ</t>
    </rPh>
    <rPh sb="6" eb="8">
      <t>ヨウソ</t>
    </rPh>
    <phoneticPr fontId="19"/>
  </si>
  <si>
    <t>(m/s)</t>
    <phoneticPr fontId="22"/>
  </si>
  <si>
    <t>Vs</t>
    <phoneticPr fontId="22"/>
  </si>
  <si>
    <t>Vp</t>
    <phoneticPr fontId="22"/>
  </si>
  <si>
    <t>S波速度</t>
    <rPh sb="1" eb="2">
      <t>ナミ</t>
    </rPh>
    <rPh sb="2" eb="4">
      <t>ソクド</t>
    </rPh>
    <phoneticPr fontId="22"/>
  </si>
  <si>
    <t>P波速度</t>
    <rPh sb="1" eb="2">
      <t>ナミ</t>
    </rPh>
    <rPh sb="2" eb="4">
      <t>ソクド</t>
    </rPh>
    <phoneticPr fontId="22"/>
  </si>
  <si>
    <t>6_側方境界要素</t>
    <rPh sb="2" eb="4">
      <t>ソクホウ</t>
    </rPh>
    <rPh sb="4" eb="6">
      <t>キョウカイ</t>
    </rPh>
    <rPh sb="6" eb="8">
      <t>ヨウソ</t>
    </rPh>
    <phoneticPr fontId="19"/>
  </si>
  <si>
    <t>8_流体構造連成要素</t>
    <rPh sb="2" eb="4">
      <t>リュウタイ</t>
    </rPh>
    <rPh sb="4" eb="6">
      <t>コウゾウ</t>
    </rPh>
    <rPh sb="6" eb="8">
      <t>レンセイ</t>
    </rPh>
    <rPh sb="8" eb="10">
      <t>ヨウソ</t>
    </rPh>
    <phoneticPr fontId="19"/>
  </si>
  <si>
    <t>基準変位</t>
    <rPh sb="0" eb="2">
      <t>キジュン</t>
    </rPh>
    <rPh sb="2" eb="4">
      <t>ヘンイ</t>
    </rPh>
    <phoneticPr fontId="19"/>
  </si>
  <si>
    <t>N</t>
    <phoneticPr fontId="19"/>
  </si>
  <si>
    <t>O</t>
    <phoneticPr fontId="19"/>
  </si>
  <si>
    <t>KILL</t>
    <phoneticPr fontId="19"/>
  </si>
  <si>
    <t>IUSS</t>
    <phoneticPr fontId="19"/>
  </si>
  <si>
    <t>IUSN</t>
    <phoneticPr fontId="19"/>
  </si>
  <si>
    <t>基準
変位</t>
    <rPh sb="0" eb="2">
      <t>キジュン</t>
    </rPh>
    <rPh sb="3" eb="5">
      <t>ヘンイ</t>
    </rPh>
    <phoneticPr fontId="19"/>
  </si>
  <si>
    <t>AE</t>
    <phoneticPr fontId="19"/>
  </si>
  <si>
    <t>AD</t>
    <phoneticPr fontId="19"/>
  </si>
  <si>
    <t>BB</t>
    <phoneticPr fontId="22"/>
  </si>
  <si>
    <t>FVVG</t>
    <phoneticPr fontId="22"/>
  </si>
  <si>
    <t>I</t>
    <phoneticPr fontId="19"/>
  </si>
  <si>
    <t>L</t>
    <phoneticPr fontId="22"/>
  </si>
  <si>
    <t>断面二次モーメント</t>
    <rPh sb="0" eb="2">
      <t>ダンメン</t>
    </rPh>
    <rPh sb="2" eb="4">
      <t>ニジ</t>
    </rPh>
    <phoneticPr fontId="18"/>
  </si>
  <si>
    <t>(m⁴)</t>
    <phoneticPr fontId="22"/>
  </si>
  <si>
    <t>AA</t>
    <phoneticPr fontId="22"/>
  </si>
  <si>
    <t>Y</t>
    <phoneticPr fontId="22"/>
  </si>
  <si>
    <t>My</t>
    <phoneticPr fontId="23"/>
  </si>
  <si>
    <t>常に0</t>
    <rPh sb="0" eb="1">
      <t>ツネ</t>
    </rPh>
    <phoneticPr fontId="19"/>
  </si>
  <si>
    <t>(kNs²/m²)</t>
    <phoneticPr fontId="22"/>
  </si>
  <si>
    <t>ばね変位</t>
    <rPh sb="2" eb="4">
      <t>ヘンイ</t>
    </rPh>
    <phoneticPr fontId="19"/>
  </si>
  <si>
    <t>ばね力</t>
    <rPh sb="2" eb="3">
      <t>チカラ</t>
    </rPh>
    <phoneticPr fontId="19"/>
  </si>
  <si>
    <t>H</t>
    <phoneticPr fontId="19"/>
  </si>
  <si>
    <t>K</t>
    <phoneticPr fontId="19"/>
  </si>
  <si>
    <t>P</t>
    <phoneticPr fontId="19"/>
  </si>
  <si>
    <t>S</t>
    <phoneticPr fontId="19"/>
  </si>
  <si>
    <t>AA</t>
  </si>
  <si>
    <t>BB</t>
  </si>
  <si>
    <t>M</t>
    <phoneticPr fontId="19"/>
  </si>
  <si>
    <t>U</t>
    <phoneticPr fontId="19"/>
  </si>
  <si>
    <t>V</t>
    <phoneticPr fontId="19"/>
  </si>
  <si>
    <t>X</t>
    <phoneticPr fontId="19"/>
  </si>
  <si>
    <t>50_線形はり要素</t>
    <rPh sb="7" eb="9">
      <t>ヨウソ</t>
    </rPh>
    <phoneticPr fontId="19"/>
  </si>
  <si>
    <t>AC</t>
    <phoneticPr fontId="22"/>
  </si>
  <si>
    <t>AD</t>
    <phoneticPr fontId="22"/>
  </si>
  <si>
    <t>AE</t>
    <phoneticPr fontId="22"/>
  </si>
  <si>
    <t>AG</t>
    <phoneticPr fontId="19"/>
  </si>
  <si>
    <t>第1勾配</t>
    <rPh sb="0" eb="2">
      <t>ダイイチ</t>
    </rPh>
    <rPh sb="2" eb="4">
      <t>コウバイ</t>
    </rPh>
    <phoneticPr fontId="19"/>
  </si>
  <si>
    <t>第2勾配</t>
    <rPh sb="0" eb="2">
      <t>ダイニ</t>
    </rPh>
    <rPh sb="2" eb="4">
      <t>コウバイ</t>
    </rPh>
    <phoneticPr fontId="19"/>
  </si>
  <si>
    <t>第3勾配</t>
    <rPh sb="0" eb="1">
      <t>ダイ</t>
    </rPh>
    <rPh sb="2" eb="4">
      <t>コウバイ</t>
    </rPh>
    <phoneticPr fontId="19"/>
  </si>
  <si>
    <t>第1折れ点
モーメント</t>
    <rPh sb="0" eb="1">
      <t>ダイ</t>
    </rPh>
    <rPh sb="2" eb="3">
      <t>オ</t>
    </rPh>
    <rPh sb="4" eb="5">
      <t>テン</t>
    </rPh>
    <phoneticPr fontId="19"/>
  </si>
  <si>
    <t>第2折れ点
モーメント</t>
    <rPh sb="0" eb="1">
      <t>ダイ</t>
    </rPh>
    <rPh sb="2" eb="3">
      <t>オ</t>
    </rPh>
    <rPh sb="4" eb="5">
      <t>テン</t>
    </rPh>
    <phoneticPr fontId="19"/>
  </si>
  <si>
    <t>低下
指数</t>
    <rPh sb="0" eb="2">
      <t>テイカ</t>
    </rPh>
    <rPh sb="3" eb="5">
      <t>シスウ</t>
    </rPh>
    <phoneticPr fontId="19"/>
  </si>
  <si>
    <t>Ｋe</t>
    <phoneticPr fontId="19"/>
  </si>
  <si>
    <t>Ｋc+</t>
    <phoneticPr fontId="19"/>
  </si>
  <si>
    <t>Ｋy+</t>
    <phoneticPr fontId="19"/>
  </si>
  <si>
    <t>(kNm)</t>
    <phoneticPr fontId="19"/>
  </si>
  <si>
    <t>Ｍc+</t>
    <phoneticPr fontId="19"/>
  </si>
  <si>
    <t>Ｍy+</t>
    <phoneticPr fontId="19"/>
  </si>
  <si>
    <t>Ｋc-</t>
    <phoneticPr fontId="19"/>
  </si>
  <si>
    <t>Ｋy-</t>
    <phoneticPr fontId="19"/>
  </si>
  <si>
    <t>Ｍc-</t>
    <phoneticPr fontId="19"/>
  </si>
  <si>
    <t>Ｍy-</t>
    <phoneticPr fontId="19"/>
  </si>
  <si>
    <t>O</t>
    <phoneticPr fontId="22"/>
  </si>
  <si>
    <t>T</t>
    <phoneticPr fontId="19"/>
  </si>
  <si>
    <t>AC</t>
    <phoneticPr fontId="19"/>
  </si>
  <si>
    <t>☆</t>
    <phoneticPr fontId="19"/>
  </si>
  <si>
    <t>①</t>
    <phoneticPr fontId="19"/>
  </si>
  <si>
    <t>②</t>
    <phoneticPr fontId="19"/>
  </si>
  <si>
    <t>③</t>
    <phoneticPr fontId="19"/>
  </si>
  <si>
    <t>④</t>
    <phoneticPr fontId="19"/>
  </si>
  <si>
    <t>L</t>
  </si>
  <si>
    <t>K</t>
  </si>
  <si>
    <t>円形=0.5</t>
    <rPh sb="0" eb="2">
      <t>エンケイ</t>
    </rPh>
    <phoneticPr fontId="19"/>
  </si>
  <si>
    <t xml:space="preserve">XHED                                                                </t>
  </si>
  <si>
    <t xml:space="preserve">MULTI-SPR.  </t>
  </si>
  <si>
    <t>順番番号</t>
    <rPh sb="0" eb="2">
      <t>ジュンバン</t>
    </rPh>
    <rPh sb="2" eb="4">
      <t>バンゴウ</t>
    </rPh>
    <phoneticPr fontId="22"/>
  </si>
  <si>
    <t>19_カクテルグラスモデル要素</t>
    <rPh sb="13" eb="15">
      <t>ヨウソ</t>
    </rPh>
    <phoneticPr fontId="22"/>
  </si>
  <si>
    <t>4_間隙水要素(非排水条件)</t>
    <rPh sb="2" eb="4">
      <t>カンゲキ</t>
    </rPh>
    <rPh sb="4" eb="5">
      <t>スイ</t>
    </rPh>
    <rPh sb="5" eb="7">
      <t>ヨウソ</t>
    </rPh>
    <rPh sb="8" eb="9">
      <t>ヒ</t>
    </rPh>
    <rPh sb="9" eb="11">
      <t>ハイスイ</t>
    </rPh>
    <rPh sb="11" eb="13">
      <t>ジョウケン</t>
    </rPh>
    <phoneticPr fontId="22"/>
  </si>
  <si>
    <t>20_間隙水要素(排水条件)</t>
    <rPh sb="3" eb="5">
      <t>カンゲキ</t>
    </rPh>
    <rPh sb="5" eb="6">
      <t>スイ</t>
    </rPh>
    <rPh sb="6" eb="8">
      <t>ヨウソ</t>
    </rPh>
    <rPh sb="9" eb="11">
      <t>ハイスイ</t>
    </rPh>
    <rPh sb="11" eb="13">
      <t>ジョウケン</t>
    </rPh>
    <phoneticPr fontId="22"/>
  </si>
  <si>
    <t>H</t>
  </si>
  <si>
    <t>J</t>
  </si>
  <si>
    <t>M</t>
  </si>
  <si>
    <t>P</t>
  </si>
  <si>
    <t>Q</t>
  </si>
  <si>
    <t>R</t>
  </si>
  <si>
    <t>AB</t>
  </si>
  <si>
    <t>AC</t>
  </si>
  <si>
    <t>AD</t>
  </si>
  <si>
    <t>AE</t>
  </si>
  <si>
    <t>AJ</t>
  </si>
  <si>
    <t>AK</t>
  </si>
  <si>
    <t>AL</t>
  </si>
  <si>
    <t>AM</t>
  </si>
  <si>
    <t>AN</t>
  </si>
  <si>
    <t>AO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</si>
  <si>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</si>
  <si>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</si>
  <si>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</si>
  <si>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</si>
  <si>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</si>
  <si>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</si>
  <si>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</si>
  <si>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</si>
  <si>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</si>
  <si>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</si>
  <si>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BC</t>
  </si>
  <si>
    <t>BD</t>
  </si>
  <si>
    <t>Gma'</t>
    <phoneticPr fontId="22"/>
  </si>
  <si>
    <r>
      <t>P</t>
    </r>
    <r>
      <rPr>
        <vertAlign val="subscript"/>
        <sz val="10"/>
        <rFont val="ＭＳ 明朝"/>
        <family val="1"/>
        <charset val="128"/>
      </rPr>
      <t>a</t>
    </r>
    <phoneticPr fontId="22"/>
  </si>
  <si>
    <t>KLa</t>
    <phoneticPr fontId="22"/>
  </si>
  <si>
    <t>KUa</t>
    <phoneticPr fontId="22"/>
  </si>
  <si>
    <t>最大
減衰定数</t>
    <rPh sb="0" eb="2">
      <t>サイダイ</t>
    </rPh>
    <rPh sb="3" eb="5">
      <t>ゲンスイ</t>
    </rPh>
    <rPh sb="5" eb="7">
      <t>テイスウ</t>
    </rPh>
    <phoneticPr fontId="22"/>
  </si>
  <si>
    <t>履歴減衰パラメータ設定法</t>
    <rPh sb="0" eb="2">
      <t>リレキ</t>
    </rPh>
    <rPh sb="2" eb="4">
      <t>ゲンスイ</t>
    </rPh>
    <rPh sb="9" eb="11">
      <t>セッテイ</t>
    </rPh>
    <rPh sb="11" eb="12">
      <t>ホウ</t>
    </rPh>
    <phoneticPr fontId="19"/>
  </si>
  <si>
    <t>液状化の
考慮法</t>
    <rPh sb="0" eb="3">
      <t>エキジョウカ</t>
    </rPh>
    <rPh sb="5" eb="7">
      <t>コウリョ</t>
    </rPh>
    <rPh sb="7" eb="8">
      <t>ホウ</t>
    </rPh>
    <phoneticPr fontId="19"/>
  </si>
  <si>
    <t>変相角</t>
    <rPh sb="0" eb="2">
      <t>ヘンソウ</t>
    </rPh>
    <rPh sb="2" eb="3">
      <t>カク</t>
    </rPh>
    <phoneticPr fontId="22"/>
  </si>
  <si>
    <t>φp</t>
  </si>
  <si>
    <t>体積ひずみの終局値</t>
    <rPh sb="0" eb="2">
      <t>タイセキ</t>
    </rPh>
    <rPh sb="6" eb="8">
      <t>シュウキョク</t>
    </rPh>
    <rPh sb="8" eb="9">
      <t>チ</t>
    </rPh>
    <phoneticPr fontId="19"/>
  </si>
  <si>
    <r>
      <t>γ</t>
    </r>
    <r>
      <rPr>
        <vertAlign val="subscript"/>
        <sz val="10"/>
        <color indexed="8"/>
        <rFont val="ＭＳ 明朝"/>
        <family val="1"/>
        <charset val="128"/>
      </rPr>
      <t>εd</t>
    </r>
    <phoneticPr fontId="19"/>
  </si>
  <si>
    <r>
      <t>γ</t>
    </r>
    <r>
      <rPr>
        <vertAlign val="subscript"/>
        <sz val="10"/>
        <color indexed="8"/>
        <rFont val="ＭＳ 明朝"/>
        <family val="1"/>
        <charset val="128"/>
      </rPr>
      <t>ε</t>
    </r>
    <r>
      <rPr>
        <vertAlign val="superscript"/>
        <sz val="10"/>
        <color indexed="8"/>
        <rFont val="ＭＳ 明朝"/>
        <family val="1"/>
        <charset val="128"/>
      </rPr>
      <t>c</t>
    </r>
    <r>
      <rPr>
        <vertAlign val="subscript"/>
        <sz val="10"/>
        <color indexed="8"/>
        <rFont val="ＭＳ 明朝"/>
        <family val="1"/>
        <charset val="128"/>
      </rPr>
      <t>d</t>
    </r>
    <phoneticPr fontId="19"/>
  </si>
  <si>
    <t>S</t>
    <phoneticPr fontId="19"/>
  </si>
  <si>
    <t>POREWATER UD</t>
  </si>
  <si>
    <t>レーレー減衰パラメータ</t>
    <rPh sb="4" eb="6">
      <t>ゲンスイ</t>
    </rPh>
    <phoneticPr fontId="22"/>
  </si>
  <si>
    <t>αe</t>
    <phoneticPr fontId="19"/>
  </si>
  <si>
    <t>βe</t>
    <phoneticPr fontId="19"/>
  </si>
  <si>
    <t>右記データの選択</t>
    <rPh sb="0" eb="2">
      <t>ウキ</t>
    </rPh>
    <rPh sb="6" eb="8">
      <t>センタク</t>
    </rPh>
    <phoneticPr fontId="19"/>
  </si>
  <si>
    <t>ガウス
求積
次数</t>
    <rPh sb="4" eb="5">
      <t>モト</t>
    </rPh>
    <rPh sb="5" eb="6">
      <t>セキ</t>
    </rPh>
    <rPh sb="7" eb="9">
      <t>ジスウ</t>
    </rPh>
    <phoneticPr fontId="22"/>
  </si>
  <si>
    <t>間隙
率</t>
    <rPh sb="0" eb="2">
      <t>カンゲキ</t>
    </rPh>
    <rPh sb="3" eb="4">
      <t>リツ</t>
    </rPh>
    <phoneticPr fontId="22"/>
  </si>
  <si>
    <t>減衰
定数</t>
    <rPh sb="0" eb="2">
      <t>ゲンスイ</t>
    </rPh>
    <rPh sb="3" eb="5">
      <t>テイスウ</t>
    </rPh>
    <phoneticPr fontId="22"/>
  </si>
  <si>
    <t>非線形
反復
計算法</t>
    <rPh sb="0" eb="3">
      <t>ヒセンケイ</t>
    </rPh>
    <rPh sb="4" eb="6">
      <t>ハンプク</t>
    </rPh>
    <rPh sb="7" eb="10">
      <t>ケイサンホウ</t>
    </rPh>
    <phoneticPr fontId="22"/>
  </si>
  <si>
    <t>間隙水の体
積弾性係数</t>
    <rPh sb="4" eb="5">
      <t>カラダ</t>
    </rPh>
    <rPh sb="6" eb="7">
      <t>セキ</t>
    </rPh>
    <rPh sb="7" eb="9">
      <t>ダンセイ</t>
    </rPh>
    <rPh sb="9" eb="11">
      <t>ケイスウ</t>
    </rPh>
    <phoneticPr fontId="22"/>
  </si>
  <si>
    <t>AJ</t>
    <phoneticPr fontId="22"/>
  </si>
  <si>
    <t>AK</t>
    <phoneticPr fontId="22"/>
  </si>
  <si>
    <t>Ｙの下限値Ｙminの式</t>
    <rPh sb="2" eb="5">
      <t>カゲンチ</t>
    </rPh>
    <rPh sb="10" eb="11">
      <t>シキ</t>
    </rPh>
    <phoneticPr fontId="22"/>
  </si>
  <si>
    <t>AL</t>
    <phoneticPr fontId="22"/>
  </si>
  <si>
    <t>AG</t>
    <phoneticPr fontId="22"/>
  </si>
  <si>
    <t>AH</t>
    <phoneticPr fontId="22"/>
  </si>
  <si>
    <t>AI</t>
    <phoneticPr fontId="22"/>
  </si>
  <si>
    <t>α</t>
    <phoneticPr fontId="19"/>
  </si>
  <si>
    <t>β</t>
    <phoneticPr fontId="19"/>
  </si>
  <si>
    <t>AA</t>
    <phoneticPr fontId="19"/>
  </si>
  <si>
    <t>AB</t>
    <phoneticPr fontId="19"/>
  </si>
  <si>
    <t>SRI法のガウス
求積
次数</t>
    <rPh sb="3" eb="4">
      <t>ホウ</t>
    </rPh>
    <phoneticPr fontId="22"/>
  </si>
  <si>
    <t>ジョイ
ントの
応力
参照</t>
    <rPh sb="8" eb="10">
      <t>オウリョク</t>
    </rPh>
    <rPh sb="11" eb="13">
      <t>サンショウ</t>
    </rPh>
    <phoneticPr fontId="22"/>
  </si>
  <si>
    <t>AW</t>
    <phoneticPr fontId="22"/>
  </si>
  <si>
    <t>SUS法</t>
    <rPh sb="3" eb="4">
      <t>ホウ</t>
    </rPh>
    <phoneticPr fontId="22"/>
  </si>
  <si>
    <t>AM</t>
    <phoneticPr fontId="22"/>
  </si>
  <si>
    <t>Ｙmin=
9.8×
FAABB倍</t>
    <rPh sb="16" eb="17">
      <t>バイ</t>
    </rPh>
    <phoneticPr fontId="22"/>
  </si>
  <si>
    <t>Ｙmin=|AA+BB･y|</t>
    <phoneticPr fontId="22"/>
  </si>
  <si>
    <t>AN</t>
    <phoneticPr fontId="22"/>
  </si>
  <si>
    <t>AO</t>
    <phoneticPr fontId="22"/>
  </si>
  <si>
    <t>AP</t>
    <phoneticPr fontId="22"/>
  </si>
  <si>
    <t>AQ</t>
    <phoneticPr fontId="22"/>
  </si>
  <si>
    <t>AR</t>
    <phoneticPr fontId="22"/>
  </si>
  <si>
    <t>AU</t>
    <phoneticPr fontId="22"/>
  </si>
  <si>
    <t>状態変数Ｓの収束判定誤差</t>
    <rPh sb="0" eb="2">
      <t>ジョウタイ</t>
    </rPh>
    <rPh sb="2" eb="4">
      <t>ヘンスウ</t>
    </rPh>
    <rPh sb="6" eb="8">
      <t>シュウソク</t>
    </rPh>
    <rPh sb="8" eb="10">
      <t>ハンテイ</t>
    </rPh>
    <rPh sb="10" eb="12">
      <t>ゴサ</t>
    </rPh>
    <phoneticPr fontId="22"/>
  </si>
  <si>
    <t>スプリング減衰の与え方</t>
    <rPh sb="5" eb="7">
      <t>ゲンスイ</t>
    </rPh>
    <rPh sb="8" eb="9">
      <t>アタ</t>
    </rPh>
    <rPh sb="10" eb="11">
      <t>カタ</t>
    </rPh>
    <phoneticPr fontId="22"/>
  </si>
  <si>
    <t>τKの個数</t>
    <rPh sb="3" eb="5">
      <t>コスウ</t>
    </rPh>
    <phoneticPr fontId="22"/>
  </si>
  <si>
    <t>τ1</t>
    <phoneticPr fontId="22"/>
  </si>
  <si>
    <t>τの
間隔</t>
    <rPh sb="3" eb="5">
      <t>カンカク</t>
    </rPh>
    <phoneticPr fontId="22"/>
  </si>
  <si>
    <t>τi</t>
    <phoneticPr fontId="22"/>
  </si>
  <si>
    <t>スプリ
ング
本数</t>
    <rPh sb="7" eb="9">
      <t>ホンスウ</t>
    </rPh>
    <phoneticPr fontId="22"/>
  </si>
  <si>
    <t>ef</t>
    <phoneticPr fontId="19"/>
  </si>
  <si>
    <t xml:space="preserve">NONLI-BEAM  </t>
  </si>
  <si>
    <t>初期化
スイッチ</t>
    <rPh sb="0" eb="3">
      <t>ショキカ</t>
    </rPh>
    <phoneticPr fontId="22"/>
  </si>
  <si>
    <t>L</t>
    <phoneticPr fontId="19"/>
  </si>
  <si>
    <t>垂直</t>
    <rPh sb="0" eb="2">
      <t>スイチョク</t>
    </rPh>
    <phoneticPr fontId="19"/>
  </si>
  <si>
    <t>せん断</t>
    <rPh sb="2" eb="3">
      <t>ダン</t>
    </rPh>
    <phoneticPr fontId="19"/>
  </si>
  <si>
    <t>せん断強度の垂直応力指定</t>
    <rPh sb="2" eb="3">
      <t>ダン</t>
    </rPh>
    <rPh sb="3" eb="5">
      <t>キョウド</t>
    </rPh>
    <rPh sb="6" eb="8">
      <t>スイチョク</t>
    </rPh>
    <rPh sb="8" eb="10">
      <t>オウリョク</t>
    </rPh>
    <rPh sb="10" eb="12">
      <t>シテイ</t>
    </rPh>
    <phoneticPr fontId="19"/>
  </si>
  <si>
    <t>13_線形ばね要素</t>
    <rPh sb="3" eb="5">
      <t>センケイ</t>
    </rPh>
    <rPh sb="7" eb="9">
      <t>ヨウソ</t>
    </rPh>
    <phoneticPr fontId="22"/>
  </si>
  <si>
    <t>IUSTX</t>
    <phoneticPr fontId="19"/>
  </si>
  <si>
    <t>IUSTY</t>
    <phoneticPr fontId="19"/>
  </si>
  <si>
    <t>IUSTR</t>
    <phoneticPr fontId="19"/>
  </si>
  <si>
    <t>水平</t>
    <rPh sb="0" eb="2">
      <t>スイヘイ</t>
    </rPh>
    <phoneticPr fontId="19"/>
  </si>
  <si>
    <t>鉛直</t>
    <rPh sb="0" eb="2">
      <t>エンチョク</t>
    </rPh>
    <phoneticPr fontId="19"/>
  </si>
  <si>
    <t>回転</t>
    <rPh sb="0" eb="2">
      <t>カイテン</t>
    </rPh>
    <phoneticPr fontId="19"/>
  </si>
  <si>
    <t>15_ダンパー要素</t>
    <rPh sb="7" eb="9">
      <t>ヨウソ</t>
    </rPh>
    <phoneticPr fontId="19"/>
  </si>
  <si>
    <t>ｘ方向粘性係数</t>
    <rPh sb="1" eb="3">
      <t>ホウコウ</t>
    </rPh>
    <rPh sb="3" eb="5">
      <t>ネンセイ</t>
    </rPh>
    <rPh sb="5" eb="7">
      <t>ケイスウ</t>
    </rPh>
    <phoneticPr fontId="22"/>
  </si>
  <si>
    <t>ｙ方向粘性係数</t>
    <rPh sb="1" eb="3">
      <t>ホウコウ</t>
    </rPh>
    <rPh sb="3" eb="5">
      <t>ネンセイ</t>
    </rPh>
    <rPh sb="5" eb="7">
      <t>ケイスウ</t>
    </rPh>
    <phoneticPr fontId="22"/>
  </si>
  <si>
    <t>ばね定数</t>
    <rPh sb="2" eb="4">
      <t>テイスウ</t>
    </rPh>
    <phoneticPr fontId="22"/>
  </si>
  <si>
    <t>ｘ方向</t>
    <rPh sb="1" eb="3">
      <t>ホウコウ</t>
    </rPh>
    <phoneticPr fontId="22"/>
  </si>
  <si>
    <t>ｙ方向</t>
    <rPh sb="1" eb="3">
      <t>ホウコウ</t>
    </rPh>
    <phoneticPr fontId="22"/>
  </si>
  <si>
    <t>ｚ軸回り
回転</t>
    <phoneticPr fontId="22"/>
  </si>
  <si>
    <t>はり
要素
積分
次数</t>
    <rPh sb="3" eb="5">
      <t>ヨウソ</t>
    </rPh>
    <rPh sb="6" eb="8">
      <t>セキブン</t>
    </rPh>
    <rPh sb="9" eb="11">
      <t>ジスウ</t>
    </rPh>
    <phoneticPr fontId="22"/>
  </si>
  <si>
    <t>Ny+</t>
    <phoneticPr fontId="23"/>
  </si>
  <si>
    <t>Ny-</t>
    <phoneticPr fontId="23"/>
  </si>
  <si>
    <t>E0I</t>
    <phoneticPr fontId="23"/>
  </si>
  <si>
    <t>E1I</t>
    <phoneticPr fontId="23"/>
  </si>
  <si>
    <t>E2I</t>
    <phoneticPr fontId="23"/>
  </si>
  <si>
    <t>Mp+</t>
    <phoneticPr fontId="23"/>
  </si>
  <si>
    <t>Mp-</t>
    <phoneticPr fontId="23"/>
  </si>
  <si>
    <t>AM</t>
    <phoneticPr fontId="19"/>
  </si>
  <si>
    <t>(m²)</t>
    <phoneticPr fontId="19"/>
  </si>
  <si>
    <t>Ｈ型断面積</t>
    <rPh sb="1" eb="2">
      <t>カタ</t>
    </rPh>
    <rPh sb="2" eb="5">
      <t>ダンメンセキ</t>
    </rPh>
    <phoneticPr fontId="19"/>
  </si>
  <si>
    <t>フランジ</t>
    <phoneticPr fontId="19"/>
  </si>
  <si>
    <t>ウェブ</t>
    <phoneticPr fontId="19"/>
  </si>
  <si>
    <t>曲げモーメント</t>
    <rPh sb="0" eb="1">
      <t>マ</t>
    </rPh>
    <phoneticPr fontId="18"/>
  </si>
  <si>
    <t>降伏</t>
    <rPh sb="0" eb="2">
      <t>コウフク</t>
    </rPh>
    <phoneticPr fontId="18"/>
  </si>
  <si>
    <t>塑性1</t>
    <rPh sb="0" eb="2">
      <t>ソセイ</t>
    </rPh>
    <phoneticPr fontId="18"/>
  </si>
  <si>
    <t>塑性2</t>
    <rPh sb="0" eb="2">
      <t>ソセイ</t>
    </rPh>
    <phoneticPr fontId="18"/>
  </si>
  <si>
    <t>第１勾配</t>
    <rPh sb="0" eb="1">
      <t>ダイ</t>
    </rPh>
    <rPh sb="2" eb="4">
      <t>コウバイ</t>
    </rPh>
    <phoneticPr fontId="18"/>
  </si>
  <si>
    <t>第２勾配</t>
    <rPh sb="0" eb="1">
      <t>ダイ</t>
    </rPh>
    <rPh sb="2" eb="4">
      <t>コウバイ</t>
    </rPh>
    <phoneticPr fontId="18"/>
  </si>
  <si>
    <t>第３勾配</t>
    <rPh sb="0" eb="1">
      <t>ダイ</t>
    </rPh>
    <rPh sb="2" eb="4">
      <t>コウバイ</t>
    </rPh>
    <phoneticPr fontId="18"/>
  </si>
  <si>
    <t>軸方向力</t>
    <rPh sb="0" eb="1">
      <t>ジク</t>
    </rPh>
    <rPh sb="1" eb="3">
      <t>ホウコウ</t>
    </rPh>
    <rPh sb="3" eb="4">
      <t>チカラ</t>
    </rPh>
    <phoneticPr fontId="18"/>
  </si>
  <si>
    <t>圧縮降伏</t>
    <rPh sb="0" eb="2">
      <t>アッシュク</t>
    </rPh>
    <rPh sb="2" eb="4">
      <t>コウフク</t>
    </rPh>
    <phoneticPr fontId="18"/>
  </si>
  <si>
    <t>引張降伏</t>
    <rPh sb="0" eb="1">
      <t>ヒ</t>
    </rPh>
    <rPh sb="1" eb="2">
      <t>パ</t>
    </rPh>
    <rPh sb="2" eb="4">
      <t>コウフク</t>
    </rPh>
    <phoneticPr fontId="18"/>
  </si>
  <si>
    <t>軸力の
影響
考慮</t>
    <rPh sb="0" eb="2">
      <t>ジクリョク</t>
    </rPh>
    <rPh sb="4" eb="6">
      <t>エイキョウ</t>
    </rPh>
    <rPh sb="7" eb="9">
      <t>コウリョ</t>
    </rPh>
    <phoneticPr fontId="22"/>
  </si>
  <si>
    <t>N</t>
  </si>
  <si>
    <t>O</t>
  </si>
  <si>
    <t>S</t>
  </si>
  <si>
    <t>T</t>
  </si>
  <si>
    <t>U</t>
  </si>
  <si>
    <t>V</t>
  </si>
  <si>
    <t>W</t>
  </si>
  <si>
    <t>X</t>
  </si>
  <si>
    <t>Y</t>
  </si>
  <si>
    <t>Z</t>
  </si>
  <si>
    <t>摩擦の
考慮</t>
    <rPh sb="0" eb="2">
      <t>マサツ</t>
    </rPh>
    <rPh sb="4" eb="6">
      <t>コウリョ</t>
    </rPh>
    <phoneticPr fontId="22"/>
  </si>
  <si>
    <t>接線剛性</t>
    <phoneticPr fontId="22"/>
  </si>
  <si>
    <t>せん断
方向
初期剛性</t>
    <rPh sb="2" eb="3">
      <t>ダン</t>
    </rPh>
    <rPh sb="4" eb="6">
      <t>ホウコウ</t>
    </rPh>
    <rPh sb="7" eb="9">
      <t>ショキ</t>
    </rPh>
    <rPh sb="9" eb="11">
      <t>ゴウセイ</t>
    </rPh>
    <phoneticPr fontId="22"/>
  </si>
  <si>
    <t>CJ</t>
    <phoneticPr fontId="22"/>
  </si>
  <si>
    <t>せん断
ばね基
準変位</t>
    <rPh sb="2" eb="3">
      <t>ダン</t>
    </rPh>
    <rPh sb="6" eb="7">
      <t>モト</t>
    </rPh>
    <rPh sb="8" eb="9">
      <t>ジュン</t>
    </rPh>
    <rPh sb="9" eb="11">
      <t>ヘンイ</t>
    </rPh>
    <phoneticPr fontId="19"/>
  </si>
  <si>
    <t>直交ば
ね基準
変位</t>
    <rPh sb="0" eb="2">
      <t>チョッコウ</t>
    </rPh>
    <rPh sb="5" eb="7">
      <t>キジュン</t>
    </rPh>
    <rPh sb="8" eb="10">
      <t>ヘンイ</t>
    </rPh>
    <phoneticPr fontId="19"/>
  </si>
  <si>
    <t>摩擦力
に乗ず
る係数</t>
    <rPh sb="0" eb="3">
      <t>マサツリョク</t>
    </rPh>
    <rPh sb="5" eb="6">
      <t>ジョウ</t>
    </rPh>
    <rPh sb="9" eb="11">
      <t>ケイスウ</t>
    </rPh>
    <phoneticPr fontId="23"/>
  </si>
  <si>
    <t>粘着力
に乗ず
る係数</t>
    <rPh sb="0" eb="3">
      <t>ネンチャクリョク</t>
    </rPh>
    <rPh sb="5" eb="6">
      <t>ジョウ</t>
    </rPh>
    <rPh sb="9" eb="11">
      <t>ケイスウ</t>
    </rPh>
    <phoneticPr fontId="23"/>
  </si>
  <si>
    <t>tanφf
に乗ず
る係数</t>
    <rPh sb="7" eb="8">
      <t>ジョウ</t>
    </rPh>
    <rPh sb="11" eb="13">
      <t>ケイスウ</t>
    </rPh>
    <phoneticPr fontId="23"/>
  </si>
  <si>
    <t>せん断
強度式</t>
    <rPh sb="2" eb="3">
      <t>ダン</t>
    </rPh>
    <rPh sb="4" eb="6">
      <t>キョウド</t>
    </rPh>
    <rPh sb="6" eb="7">
      <t>シキ</t>
    </rPh>
    <phoneticPr fontId="22"/>
  </si>
  <si>
    <t>(Q)</t>
    <phoneticPr fontId="19"/>
  </si>
  <si>
    <t>(G,S,M)</t>
    <phoneticPr fontId="19"/>
  </si>
  <si>
    <t>透水係数</t>
    <rPh sb="0" eb="2">
      <t>トウスイ</t>
    </rPh>
    <rPh sb="2" eb="4">
      <t>ケイスウ</t>
    </rPh>
    <phoneticPr fontId="19"/>
  </si>
  <si>
    <t>Ｘ方向</t>
    <rPh sb="1" eb="3">
      <t>ホウコウ</t>
    </rPh>
    <phoneticPr fontId="19"/>
  </si>
  <si>
    <t>Ｙ方向</t>
    <rPh sb="1" eb="3">
      <t>ホウコウ</t>
    </rPh>
    <phoneticPr fontId="19"/>
  </si>
  <si>
    <t>ｋx</t>
    <phoneticPr fontId="19"/>
  </si>
  <si>
    <t>ｋy</t>
    <phoneticPr fontId="19"/>
  </si>
  <si>
    <t>(m/s)</t>
    <phoneticPr fontId="19"/>
  </si>
  <si>
    <t>(kPa)</t>
  </si>
  <si>
    <t>(kPa/m)</t>
  </si>
  <si>
    <t>(t/m³)</t>
  </si>
  <si>
    <t>一般値ρ=1.0(t/m³)</t>
    <rPh sb="0" eb="2">
      <t>イッパン</t>
    </rPh>
    <rPh sb="2" eb="3">
      <t>チ</t>
    </rPh>
    <phoneticPr fontId="19"/>
  </si>
  <si>
    <t>質量
密度</t>
    <rPh sb="0" eb="2">
      <t>シツリョウ</t>
    </rPh>
    <rPh sb="3" eb="5">
      <t>ミツド</t>
    </rPh>
    <phoneticPr fontId="22"/>
  </si>
  <si>
    <t>間隙水単位体積重量</t>
    <rPh sb="0" eb="3">
      <t>カンゲキスイ</t>
    </rPh>
    <rPh sb="3" eb="5">
      <t>タンイ</t>
    </rPh>
    <rPh sb="5" eb="7">
      <t>タイセキ</t>
    </rPh>
    <rPh sb="7" eb="9">
      <t>ジュウリョウ</t>
    </rPh>
    <phoneticPr fontId="22"/>
  </si>
  <si>
    <t>γ</t>
    <phoneticPr fontId="23"/>
  </si>
  <si>
    <t>(kN/m³)</t>
    <phoneticPr fontId="19"/>
  </si>
  <si>
    <t>体積弾性係数</t>
    <rPh sb="0" eb="2">
      <t>タイセキ</t>
    </rPh>
    <phoneticPr fontId="22"/>
  </si>
  <si>
    <t>正規圧密</t>
    <rPh sb="0" eb="2">
      <t>セイキ</t>
    </rPh>
    <rPh sb="2" eb="4">
      <t>アツミツ</t>
    </rPh>
    <phoneticPr fontId="19"/>
  </si>
  <si>
    <t>過圧密</t>
    <rPh sb="0" eb="1">
      <t>カ</t>
    </rPh>
    <rPh sb="1" eb="2">
      <t>アツ</t>
    </rPh>
    <rPh sb="2" eb="3">
      <t>ミツ</t>
    </rPh>
    <phoneticPr fontId="19"/>
  </si>
  <si>
    <t>初期せん
断剛性</t>
    <rPh sb="0" eb="2">
      <t>ショキ</t>
    </rPh>
    <phoneticPr fontId="22"/>
  </si>
  <si>
    <t>せん断剛性拘束圧依存指数</t>
    <rPh sb="2" eb="3">
      <t>ダン</t>
    </rPh>
    <rPh sb="3" eb="5">
      <t>ゴウセイ</t>
    </rPh>
    <rPh sb="5" eb="7">
      <t>コウソク</t>
    </rPh>
    <rPh sb="7" eb="8">
      <t>アツ</t>
    </rPh>
    <rPh sb="8" eb="10">
      <t>イゾン</t>
    </rPh>
    <rPh sb="10" eb="12">
      <t>シスウ</t>
    </rPh>
    <phoneticPr fontId="22"/>
  </si>
  <si>
    <t>体積弾性係数拘束圧依存指数</t>
    <rPh sb="0" eb="2">
      <t>タイセキ</t>
    </rPh>
    <rPh sb="2" eb="4">
      <t>ダンセイ</t>
    </rPh>
    <rPh sb="4" eb="6">
      <t>ケイスウ</t>
    </rPh>
    <rPh sb="6" eb="8">
      <t>コウソク</t>
    </rPh>
    <rPh sb="8" eb="9">
      <t>アツ</t>
    </rPh>
    <rPh sb="9" eb="11">
      <t>イゾン</t>
    </rPh>
    <rPh sb="11" eb="13">
      <t>シスウ</t>
    </rPh>
    <phoneticPr fontId="22"/>
  </si>
  <si>
    <r>
      <t>Ｐ</t>
    </r>
    <r>
      <rPr>
        <vertAlign val="subscript"/>
        <sz val="10"/>
        <rFont val="ＭＳ 明朝"/>
        <family val="1"/>
        <charset val="128"/>
      </rPr>
      <t>r</t>
    </r>
    <r>
      <rPr>
        <sz val="10"/>
        <rFont val="ＭＳ 明朝"/>
        <family val="1"/>
        <charset val="128"/>
      </rPr>
      <t>＝Ｐ</t>
    </r>
    <r>
      <rPr>
        <vertAlign val="subscript"/>
        <sz val="10"/>
        <rFont val="ＭＳ 明朝"/>
        <family val="1"/>
        <charset val="128"/>
      </rPr>
      <t>r0</t>
    </r>
    <r>
      <rPr>
        <sz val="10"/>
        <rFont val="ＭＳ 明朝"/>
        <family val="1"/>
        <charset val="128"/>
      </rPr>
      <t>＋Ｐ</t>
    </r>
    <r>
      <rPr>
        <vertAlign val="subscript"/>
        <sz val="10"/>
        <rFont val="ＭＳ 明朝"/>
        <family val="1"/>
        <charset val="128"/>
      </rPr>
      <t>ry</t>
    </r>
    <r>
      <rPr>
        <sz val="10"/>
        <rFont val="ＭＳ 明朝"/>
        <family val="1"/>
        <charset val="128"/>
      </rPr>
      <t>･ｙ</t>
    </r>
    <phoneticPr fontId="19"/>
  </si>
  <si>
    <r>
      <t>Ｐ</t>
    </r>
    <r>
      <rPr>
        <vertAlign val="subscript"/>
        <sz val="10"/>
        <rFont val="ＭＳ 明朝"/>
        <family val="1"/>
        <charset val="128"/>
      </rPr>
      <t>r0</t>
    </r>
    <phoneticPr fontId="19"/>
  </si>
  <si>
    <r>
      <t>Ｐ</t>
    </r>
    <r>
      <rPr>
        <vertAlign val="subscript"/>
        <sz val="10"/>
        <rFont val="ＭＳ 明朝"/>
        <family val="1"/>
        <charset val="128"/>
      </rPr>
      <t>ry</t>
    </r>
    <phoneticPr fontId="19"/>
  </si>
  <si>
    <t>基準平均
有効応力</t>
    <rPh sb="0" eb="2">
      <t>キジュン</t>
    </rPh>
    <rPh sb="2" eb="4">
      <t>ヘイキン</t>
    </rPh>
    <rPh sb="5" eb="7">
      <t>ユウコウ</t>
    </rPh>
    <rPh sb="7" eb="9">
      <t>オウリョク</t>
    </rPh>
    <phoneticPr fontId="22"/>
  </si>
  <si>
    <t>T</t>
    <phoneticPr fontId="19"/>
  </si>
  <si>
    <t>W</t>
    <phoneticPr fontId="19"/>
  </si>
  <si>
    <t>X</t>
    <phoneticPr fontId="19"/>
  </si>
  <si>
    <t>AF</t>
    <phoneticPr fontId="19"/>
  </si>
  <si>
    <t>AH</t>
    <phoneticPr fontId="19"/>
  </si>
  <si>
    <t>AG</t>
    <phoneticPr fontId="19"/>
  </si>
  <si>
    <t>N</t>
    <phoneticPr fontId="19"/>
  </si>
  <si>
    <t>O</t>
    <phoneticPr fontId="19"/>
  </si>
  <si>
    <t>V</t>
    <phoneticPr fontId="19"/>
  </si>
  <si>
    <t>U</t>
    <phoneticPr fontId="19"/>
  </si>
  <si>
    <t>S</t>
    <phoneticPr fontId="19"/>
  </si>
  <si>
    <t>Y</t>
    <phoneticPr fontId="19"/>
  </si>
  <si>
    <t>Z</t>
    <phoneticPr fontId="19"/>
  </si>
  <si>
    <t>基準
変位</t>
    <rPh sb="0" eb="1">
      <t>モト</t>
    </rPh>
    <rPh sb="1" eb="2">
      <t>ジュン</t>
    </rPh>
    <rPh sb="3" eb="5">
      <t>ヘンイ</t>
    </rPh>
    <phoneticPr fontId="19"/>
  </si>
  <si>
    <t>液状化時の最大減衰定数</t>
    <rPh sb="0" eb="3">
      <t>エキジョウカ</t>
    </rPh>
    <rPh sb="3" eb="4">
      <t>ジ</t>
    </rPh>
    <rPh sb="5" eb="7">
      <t>サイダイ</t>
    </rPh>
    <rPh sb="7" eb="9">
      <t>ゲンスイ</t>
    </rPh>
    <rPh sb="9" eb="11">
      <t>テイスウ</t>
    </rPh>
    <phoneticPr fontId="22"/>
  </si>
  <si>
    <t>AI</t>
    <phoneticPr fontId="19"/>
  </si>
  <si>
    <t>tmp法パラメータ</t>
    <rPh sb="3" eb="4">
      <t>ホウ</t>
    </rPh>
    <phoneticPr fontId="19"/>
  </si>
  <si>
    <t>方法選択スイッチ</t>
    <rPh sb="0" eb="2">
      <t>ホウホウ</t>
    </rPh>
    <rPh sb="2" eb="4">
      <t>センタク</t>
    </rPh>
    <phoneticPr fontId="19"/>
  </si>
  <si>
    <r>
      <t>γ</t>
    </r>
    <r>
      <rPr>
        <vertAlign val="subscript"/>
        <sz val="10"/>
        <color theme="1"/>
        <rFont val="ＭＳ 明朝"/>
        <family val="1"/>
        <charset val="128"/>
      </rPr>
      <t>tmp</t>
    </r>
    <phoneticPr fontId="19"/>
  </si>
  <si>
    <r>
      <t>γ</t>
    </r>
    <r>
      <rPr>
        <sz val="10"/>
        <color theme="1"/>
        <rFont val="ＭＳ 明朝"/>
        <family val="1"/>
        <charset val="128"/>
      </rPr>
      <t>m</t>
    </r>
    <r>
      <rPr>
        <vertAlign val="subscript"/>
        <sz val="10"/>
        <color theme="1"/>
        <rFont val="ＭＳ 明朝"/>
        <family val="1"/>
        <charset val="128"/>
      </rPr>
      <t>tmp</t>
    </r>
    <phoneticPr fontId="19"/>
  </si>
  <si>
    <t>限界線
の設定</t>
    <phoneticPr fontId="19"/>
  </si>
  <si>
    <t>限界線
への接近</t>
    <phoneticPr fontId="19"/>
  </si>
  <si>
    <t>AQ</t>
    <phoneticPr fontId="19"/>
  </si>
  <si>
    <t>収束計算打ち切り判定誤差</t>
    <rPh sb="0" eb="2">
      <t>シュウソク</t>
    </rPh>
    <rPh sb="2" eb="4">
      <t>ケイサン</t>
    </rPh>
    <rPh sb="4" eb="5">
      <t>ウ</t>
    </rPh>
    <rPh sb="6" eb="7">
      <t>キ</t>
    </rPh>
    <rPh sb="8" eb="10">
      <t>ハンテイ</t>
    </rPh>
    <rPh sb="10" eb="12">
      <t>ゴサ</t>
    </rPh>
    <phoneticPr fontId="22"/>
  </si>
  <si>
    <t>AP</t>
    <phoneticPr fontId="19"/>
  </si>
  <si>
    <t>要素接線剛性行列</t>
    <rPh sb="0" eb="2">
      <t>ヨウソ</t>
    </rPh>
    <rPh sb="2" eb="4">
      <t>セッセン</t>
    </rPh>
    <rPh sb="4" eb="6">
      <t>ゴウセイ</t>
    </rPh>
    <rPh sb="6" eb="8">
      <t>ギョウレツ</t>
    </rPh>
    <phoneticPr fontId="19"/>
  </si>
  <si>
    <t>制御パラ</t>
    <rPh sb="0" eb="2">
      <t>セイギョ</t>
    </rPh>
    <phoneticPr fontId="19"/>
  </si>
  <si>
    <t>正負を
制御</t>
    <rPh sb="0" eb="1">
      <t>セイ</t>
    </rPh>
    <rPh sb="1" eb="2">
      <t>フ</t>
    </rPh>
    <rPh sb="4" eb="6">
      <t>セイギョ</t>
    </rPh>
    <phoneticPr fontId="19"/>
  </si>
  <si>
    <t>収縮的(負)ダイレイタンシー</t>
    <rPh sb="0" eb="2">
      <t>シュウシュク</t>
    </rPh>
    <rPh sb="2" eb="3">
      <t>テキ</t>
    </rPh>
    <rPh sb="4" eb="5">
      <t>フ</t>
    </rPh>
    <phoneticPr fontId="19"/>
  </si>
  <si>
    <t>上昇初期
のパラ</t>
    <rPh sb="0" eb="2">
      <t>ジョウショウ</t>
    </rPh>
    <rPh sb="2" eb="4">
      <t>ショキ</t>
    </rPh>
    <phoneticPr fontId="19"/>
  </si>
  <si>
    <t>上昇後半
のパラ</t>
    <rPh sb="0" eb="2">
      <t>ジョウショウ</t>
    </rPh>
    <rPh sb="2" eb="4">
      <t>コウハン</t>
    </rPh>
    <phoneticPr fontId="19"/>
  </si>
  <si>
    <t>過剰間隙水圧上昇に関
するダイレイタンシー</t>
    <rPh sb="9" eb="10">
      <t>カン</t>
    </rPh>
    <phoneticPr fontId="19"/>
  </si>
  <si>
    <r>
      <t>間隙水圧
消散後の
K</t>
    </r>
    <r>
      <rPr>
        <vertAlign val="subscript"/>
        <sz val="10"/>
        <rFont val="ＭＳ 明朝"/>
        <family val="1"/>
        <charset val="128"/>
      </rPr>
      <t>0</t>
    </r>
    <r>
      <rPr>
        <sz val="10"/>
        <rFont val="ＭＳ 明朝"/>
        <family val="1"/>
        <charset val="128"/>
      </rPr>
      <t>を制御</t>
    </r>
    <phoneticPr fontId="19"/>
  </si>
  <si>
    <t>液状化時体積剛性拘束圧依存指数</t>
    <rPh sb="0" eb="3">
      <t>エキジョウカ</t>
    </rPh>
    <rPh sb="3" eb="4">
      <t>ジ</t>
    </rPh>
    <rPh sb="4" eb="6">
      <t>タイセキ</t>
    </rPh>
    <rPh sb="6" eb="8">
      <t>ゴウセイ</t>
    </rPh>
    <rPh sb="8" eb="10">
      <t>コウソク</t>
    </rPh>
    <rPh sb="10" eb="11">
      <t>アツ</t>
    </rPh>
    <rPh sb="11" eb="13">
      <t>イゾン</t>
    </rPh>
    <rPh sb="13" eb="15">
      <t>シスウ</t>
    </rPh>
    <phoneticPr fontId="22"/>
  </si>
  <si>
    <t>S0 の下限値</t>
    <phoneticPr fontId="19"/>
  </si>
  <si>
    <t>体積剛性低減係数</t>
    <phoneticPr fontId="19"/>
  </si>
  <si>
    <t>液状化抵抗曲線下限制御</t>
    <rPh sb="9" eb="11">
      <t>セイギョ</t>
    </rPh>
    <phoneticPr fontId="19"/>
  </si>
  <si>
    <t>定常状態におけるせん断応力</t>
    <phoneticPr fontId="19"/>
  </si>
  <si>
    <t>S0 の
効き方を
調節</t>
    <phoneticPr fontId="19"/>
  </si>
  <si>
    <t>P</t>
    <phoneticPr fontId="19"/>
  </si>
  <si>
    <t>積分
次数</t>
    <rPh sb="0" eb="2">
      <t>セキブン</t>
    </rPh>
    <rPh sb="3" eb="5">
      <t>ジスウ</t>
    </rPh>
    <phoneticPr fontId="22"/>
  </si>
  <si>
    <t>R</t>
    <phoneticPr fontId="19"/>
  </si>
  <si>
    <t>骨格
曲線</t>
    <rPh sb="0" eb="2">
      <t>コッカク</t>
    </rPh>
    <rPh sb="3" eb="5">
      <t>キョクセン</t>
    </rPh>
    <phoneticPr fontId="22"/>
  </si>
  <si>
    <t>海水一般値ρ=1.03(t/m³)</t>
    <rPh sb="0" eb="2">
      <t>カイスイ</t>
    </rPh>
    <rPh sb="2" eb="4">
      <t>イッパン</t>
    </rPh>
    <rPh sb="4" eb="5">
      <t>チ</t>
    </rPh>
    <phoneticPr fontId="19"/>
  </si>
  <si>
    <t>固定値</t>
    <rPh sb="0" eb="2">
      <t>コテイ</t>
    </rPh>
    <rPh sb="2" eb="3">
      <t>チ</t>
    </rPh>
    <phoneticPr fontId="19"/>
  </si>
  <si>
    <t>不許可</t>
    <rPh sb="0" eb="3">
      <t>フキョカ</t>
    </rPh>
    <phoneticPr fontId="19"/>
  </si>
  <si>
    <t>ガウス求積次数＝2(初級演習編の実習テキスト○.pdfより)</t>
    <rPh sb="10" eb="12">
      <t>ショキュウ</t>
    </rPh>
    <rPh sb="12" eb="14">
      <t>エンシュウ</t>
    </rPh>
    <rPh sb="14" eb="15">
      <t>ヘン</t>
    </rPh>
    <rPh sb="16" eb="18">
      <t>ジッシュウ</t>
    </rPh>
    <phoneticPr fontId="19"/>
  </si>
  <si>
    <t>固定値は、初級演習編の実習テキスト○.pdfより</t>
    <rPh sb="0" eb="3">
      <t>コテイチ</t>
    </rPh>
    <rPh sb="5" eb="7">
      <t>ショキュウ</t>
    </rPh>
    <rPh sb="7" eb="9">
      <t>エンシュウ</t>
    </rPh>
    <rPh sb="9" eb="10">
      <t>ヘン</t>
    </rPh>
    <rPh sb="11" eb="13">
      <t>ジッシュウ</t>
    </rPh>
    <phoneticPr fontId="19"/>
  </si>
  <si>
    <t>✓</t>
  </si>
  <si>
    <t xml:space="preserve">JOINT       </t>
  </si>
  <si>
    <t>NEXT</t>
    <phoneticPr fontId="22"/>
  </si>
  <si>
    <t>AX</t>
    <phoneticPr fontId="22"/>
  </si>
  <si>
    <t>#--- SIGM0--------GO-------PMG-------RK0-------PMK-------POI--------AA--------BB</t>
    <phoneticPr fontId="22"/>
  </si>
  <si>
    <t xml:space="preserve">        10        20        30        40        50        60        70        80</t>
    <phoneticPr fontId="22"/>
  </si>
  <si>
    <t>#------RHO------- PN-------WKF-----WIDTH----L-JOIN---LR--IAB-----FAABB-IUST-KILL</t>
    <phoneticPr fontId="22"/>
  </si>
  <si>
    <t>#-----HMAX-IS12-ITAU------TAU1------DTAU-NEXT-IRYL----ALPHAE-----BETAE-NSP4-IGKS</t>
    <phoneticPr fontId="22"/>
  </si>
  <si>
    <t>#-IT3-ITER------STOL------------------------------------------SUS</t>
    <phoneticPr fontId="22"/>
  </si>
  <si>
    <t>#--------C------PHIF------PHIP--------S1--------W1--------P1--------P2--------C1</t>
    <phoneticPr fontId="22"/>
  </si>
  <si>
    <t>#-----IVVC------COVV------CYVV------CXVV------FVVG------GOVV------GYVV------GXVV</t>
    <phoneticPr fontId="22"/>
  </si>
  <si>
    <t>#---+----+----+----+----+----+----+----+----+----+----+----+----+----+----+----+</t>
    <phoneticPr fontId="22"/>
  </si>
  <si>
    <t>kaneko</t>
    <phoneticPr fontId="23"/>
  </si>
  <si>
    <t>データベース</t>
    <phoneticPr fontId="23"/>
  </si>
  <si>
    <t>個数</t>
    <rPh sb="0" eb="2">
      <t>コスウ</t>
    </rPh>
    <phoneticPr fontId="22"/>
  </si>
  <si>
    <t>kaneko</t>
    <phoneticPr fontId="23"/>
  </si>
  <si>
    <t>荷重ｹｰｽ番号－未定</t>
  </si>
  <si>
    <t>↓</t>
    <phoneticPr fontId="22"/>
  </si>
  <si>
    <t>ここから下</t>
    <rPh sb="4" eb="5">
      <t>シタ</t>
    </rPh>
    <phoneticPr fontId="22"/>
  </si>
  <si>
    <t>　</t>
    <phoneticPr fontId="22"/>
  </si>
  <si>
    <t>#------RHO----L-----WIDTH</t>
    <phoneticPr fontId="22"/>
  </si>
  <si>
    <t>#------RHO--------PN-------WKF-----WIDTH----L-JOIN---LR--IAB-----FAABB-IUST-KILL</t>
    <phoneticPr fontId="22"/>
  </si>
  <si>
    <t>#----SIGM0--------GO-------PMG-------RK0-------PMK-------POI--------AA--------BB</t>
    <phoneticPr fontId="22"/>
  </si>
  <si>
    <t>#-------GS-------POI-------RHO------AREA-------RIN-------EFA----L-IUST-IRYL-NEXT</t>
    <phoneticPr fontId="22"/>
  </si>
  <si>
    <t>#----WIDTH----ALPHAE-----BETAE-KILL-INIT</t>
    <phoneticPr fontId="22"/>
  </si>
  <si>
    <t>#--------E-------POI-------RHO----L-JOIN---LR-----WIDTH-IUST-IRYL-KILL-IPSW-NEXT</t>
    <phoneticPr fontId="22"/>
  </si>
  <si>
    <t>#---ALPHAE-----BETAE</t>
    <phoneticPr fontId="22"/>
  </si>
  <si>
    <t>IPSW</t>
    <phoneticPr fontId="22"/>
  </si>
  <si>
    <t xml:space="preserve">          </t>
    <phoneticPr fontId="19"/>
  </si>
  <si>
    <t>#-------PN-------WKF------WRHO-------CKX-------CKY----L-KILL-----WIDTH-IRYL-NEXT</t>
    <phoneticPr fontId="19"/>
  </si>
  <si>
    <t>#------TKN-------TKS--------CJ------RHIJ-ITYP--ISN------NEXT--------AA--------BB</t>
  </si>
  <si>
    <t>#----WIDTH--IAB-----FAABB-IRYL----ALPHAE-----BETAE-IUSS-IUSN-KILL</t>
  </si>
  <si>
    <t xml:space="preserve">SIDE-BOUN   </t>
  </si>
  <si>
    <t xml:space="preserve"> 左側方境界###左側方粘性境界要素(0)                                 </t>
  </si>
  <si>
    <t xml:space="preserve"> 左側方境界###左側方粘性境界要素(1)                                 </t>
  </si>
  <si>
    <t xml:space="preserve"> 左側方境界###左側方粘性境界要素(2)                                 </t>
  </si>
  <si>
    <t xml:space="preserve"> 左側方境界###左側方粘性境界要素(3)                                 </t>
  </si>
  <si>
    <t xml:space="preserve"> 左側方境界###左側方粘性境界要素(4)                                 </t>
  </si>
  <si>
    <t xml:space="preserve"> 左側方境界###左側方粘性境界要素(5)                                 </t>
  </si>
  <si>
    <t xml:space="preserve"> 左側方境界###左側方粘性境界要素(6)                                 </t>
  </si>
  <si>
    <t xml:space="preserve"> 左側方境界###左側方粘性境界要素(7)                                 </t>
  </si>
  <si>
    <t xml:space="preserve"> 左側方境界###左側方粘性境界要素(8)                                 </t>
  </si>
  <si>
    <t xml:space="preserve"> 左側方境界###左側方粘性境界要素(9)                                 </t>
  </si>
  <si>
    <t xml:space="preserve"> 左側方境界###左側方粘性境界要素(10)                                </t>
  </si>
  <si>
    <t xml:space="preserve"> 左側方境界###左側方粘性境界要素(11)                                </t>
  </si>
  <si>
    <t xml:space="preserve"> 左側方境界###左側方粘性境界要素(12)                                </t>
  </si>
  <si>
    <t xml:space="preserve"> 左側方境界###左側方粘性境界要素(13)                                </t>
  </si>
  <si>
    <t xml:space="preserve"> 左側方境界###左側方粘性境界要素(14)                                </t>
  </si>
  <si>
    <t xml:space="preserve"> 左側方境界###左側方粘性境界要素(15)                                </t>
  </si>
  <si>
    <t xml:space="preserve"> 左側方境界###左側方粘性境界要素(16)                                </t>
  </si>
  <si>
    <t xml:space="preserve"> 右側方境界###右側方粘性境界要素(0)                                 </t>
  </si>
  <si>
    <t xml:space="preserve"> 右側方境界###右側方粘性境界要素(1)                                 </t>
  </si>
  <si>
    <t xml:space="preserve"> 右側方境界###右側方粘性境界要素(2)                                 </t>
  </si>
  <si>
    <t xml:space="preserve"> 右側方境界###右側方粘性境界要素(3)                                 </t>
  </si>
  <si>
    <t xml:space="preserve"> 右側方境界###右側方粘性境界要素(4)                                 </t>
  </si>
  <si>
    <t xml:space="preserve"> 右側方境界###右側方粘性境界要素(5)                                 </t>
  </si>
  <si>
    <t xml:space="preserve"> 右側方境界###右側方粘性境界要素(6)                                 </t>
  </si>
  <si>
    <t xml:space="preserve"> 右側方境界###右側方粘性境界要素(7)                                 </t>
  </si>
  <si>
    <t xml:space="preserve"> 右側方境界###右側方粘性境界要素(8)                                 </t>
  </si>
  <si>
    <t xml:space="preserve"> 右側方境界###右側方粘性境界要素(9)                                 </t>
  </si>
  <si>
    <t xml:space="preserve"> 右側方境界###右側方粘性境界要素(10)                                </t>
  </si>
  <si>
    <t xml:space="preserve"> 右側方境界###右側方粘性境界要素(11)                                </t>
  </si>
  <si>
    <t xml:space="preserve"> 右側方境界###右側方粘性境界要素(12)                                </t>
  </si>
  <si>
    <t xml:space="preserve"> 右側方境界###右側方粘性境界要素(13)                                </t>
  </si>
  <si>
    <t xml:space="preserve"> 右側方境界###右側方粘性境界要素(14)                                </t>
  </si>
  <si>
    <t xml:space="preserve"> 右側方境界###右側方粘性境界要素(15)                                </t>
  </si>
  <si>
    <t xml:space="preserve"> 右側方境界###右側方粘性境界要素(16)                                </t>
  </si>
  <si>
    <t xml:space="preserve"> 右側方境界###右側方粘性境界要素(17)                                </t>
  </si>
  <si>
    <t xml:space="preserve"> 右側方境界###右側方粘性境界要素(18)                                </t>
  </si>
  <si>
    <t xml:space="preserve"> 右側方境界###右側方粘性境界要素(19)                                </t>
  </si>
  <si>
    <t xml:space="preserve"> 右側方境界###右側方粘性境界要素(20)                                </t>
  </si>
  <si>
    <t xml:space="preserve"> 右側方境界###右側方粘性境界要素(21)                                </t>
  </si>
  <si>
    <t xml:space="preserve"> 右側方境界###右側方粘性境界要素(22)                                </t>
  </si>
  <si>
    <t xml:space="preserve"> 右側方境界###右側方粘性境界要素(23)                                </t>
  </si>
  <si>
    <t xml:space="preserve"> 右側方境界###右側方粘性境界要素(24)                                </t>
  </si>
  <si>
    <t xml:space="preserve"> 右側方境界###右側方粘性境界要素(25)                                </t>
  </si>
  <si>
    <t xml:space="preserve"> 右側方境界###右側方粘性境界要素(26)                                </t>
  </si>
  <si>
    <t xml:space="preserve"> 右側方境界###右側方粘性境界要素(27)                                </t>
  </si>
  <si>
    <t xml:space="preserve"> 右側方境界###右側方粘性境界要素(28)                                </t>
  </si>
  <si>
    <t xml:space="preserve">BOT.-BOUN   </t>
  </si>
  <si>
    <t xml:space="preserve"> 底面境界###底面粘性境界要素                                        </t>
  </si>
  <si>
    <t>#-------VP--------VS-------RHO-----WIDTH</t>
  </si>
  <si>
    <t>#-------XM--------YM-------RMZ------IRYL----ALPHAE-----BETAE</t>
  </si>
  <si>
    <t>#-------CX--------CY</t>
    <phoneticPr fontId="19"/>
  </si>
  <si>
    <t>#---PILEDM----SPACNG-----PFACT-IUST-KILL-NEXT-IRYL----ALPHAE-----BETAE-----EFRHO</t>
    <phoneticPr fontId="22"/>
  </si>
  <si>
    <t>#-KIJ------------TKS--------CJ------PHIJ-JUSS-JRYL---ALPHAEJ----BETAEJ-----FACTJ</t>
    <phoneticPr fontId="19"/>
  </si>
  <si>
    <t>#---RJALPA----RJBETA--JAB</t>
    <phoneticPr fontId="22"/>
  </si>
  <si>
    <t>#---ALPHAE-----BETAE-LPER-----------PWWD</t>
    <phoneticPr fontId="22"/>
  </si>
  <si>
    <t>#------SKX-------SKY-------SKR-KILL-IRYL----ALPHAE-----BETAE-IUTX-IUTY-IUTR</t>
    <phoneticPr fontId="19"/>
  </si>
  <si>
    <t>#------EI0------EI1I-------EI2-------RM1-------RM2-----RM2N2-------GAM-INLZ</t>
    <phoneticPr fontId="22"/>
  </si>
  <si>
    <t>#-------GS-------POI-------RHO------AREA-------RIN-------EFA----L-IUST-IRYL-KILL</t>
    <phoneticPr fontId="22"/>
  </si>
  <si>
    <t>履歴
曲線
の
種類</t>
    <rPh sb="0" eb="2">
      <t>リレキ</t>
    </rPh>
    <rPh sb="3" eb="4">
      <t>キョク</t>
    </rPh>
    <rPh sb="4" eb="5">
      <t>セン</t>
    </rPh>
    <rPh sb="8" eb="10">
      <t>シュルイ</t>
    </rPh>
    <phoneticPr fontId="22"/>
  </si>
  <si>
    <t>軸方向ばね</t>
    <rPh sb="0" eb="3">
      <t>ジクホウコウ</t>
    </rPh>
    <phoneticPr fontId="19"/>
  </si>
  <si>
    <t>せん断方向ばね</t>
    <rPh sb="2" eb="3">
      <t>ダン</t>
    </rPh>
    <rPh sb="3" eb="5">
      <t>ホウコウ</t>
    </rPh>
    <phoneticPr fontId="19"/>
  </si>
  <si>
    <t>回転ばね</t>
    <rPh sb="0" eb="2">
      <t>カイテン</t>
    </rPh>
    <phoneticPr fontId="19"/>
  </si>
  <si>
    <t>種類</t>
    <rPh sb="0" eb="1">
      <t>シュ</t>
    </rPh>
    <rPh sb="1" eb="2">
      <t>ルイ</t>
    </rPh>
    <phoneticPr fontId="19"/>
  </si>
  <si>
    <t>剛性
変化
点数</t>
    <rPh sb="0" eb="2">
      <t>ゴウセイ</t>
    </rPh>
    <rPh sb="3" eb="5">
      <t>ヘンカ</t>
    </rPh>
    <rPh sb="6" eb="7">
      <t>テン</t>
    </rPh>
    <rPh sb="7" eb="8">
      <t>スウ</t>
    </rPh>
    <phoneticPr fontId="19"/>
  </si>
  <si>
    <t>初期化スイッチ</t>
    <rPh sb="0" eb="3">
      <t>ショキカ</t>
    </rPh>
    <phoneticPr fontId="19"/>
  </si>
  <si>
    <t>ばねに乗ずる係数</t>
    <rPh sb="3" eb="4">
      <t>ジョウ</t>
    </rPh>
    <rPh sb="6" eb="8">
      <t>ケイスウ</t>
    </rPh>
    <phoneticPr fontId="19"/>
  </si>
  <si>
    <t>#------DIR--IHN--NPN--HIS--NPS--IHM--NPM-IUST-KILL-NEXT-IRYL----ALPHAE-----BETAE</t>
    <phoneticPr fontId="22"/>
  </si>
  <si>
    <t>#---RKN(1)----RKN(2)----RKN(3)----RKN(4)----RKN(5)----RKN(6)----RKN(7)</t>
    <phoneticPr fontId="22"/>
  </si>
  <si>
    <t>#---FPN(1)----FPN(2)----FPN(3)----FPN(4)----FPN(5)----FPN(6)----FPN(7)</t>
  </si>
  <si>
    <t>#------EI0------EI1I-------EI2-------RM1-------RM2-------GAM</t>
    <phoneticPr fontId="22"/>
  </si>
  <si>
    <t>#---------------EI1N------EI2N------RMIN------RM2N------GAMN</t>
    <phoneticPr fontId="22"/>
  </si>
  <si>
    <t>#----WIDTH----ALPHAE-----BETAE-----------------------------------------ISYM-INLZ</t>
    <phoneticPr fontId="22"/>
  </si>
  <si>
    <t>#-------PA--------GO-------PMG------RKLA------RKUA-------PNK--------AA--------BB</t>
    <phoneticPr fontId="22"/>
  </si>
  <si>
    <t>#-----HMAX-------PRO-------PRY-----hmaxL-IS12-IRYL----ALPHAE-----BETAE-NSP4-IDSW</t>
    <phoneticPr fontId="22"/>
  </si>
  <si>
    <t>#------COH------PHIF------PHIP-----EPSCM----repsdc----------------ITMD------STOL</t>
    <phoneticPr fontId="22"/>
  </si>
  <si>
    <t>#----repsd--------q1--------q2------rkpp-------plk--------rk--------s1--------c1</t>
    <phoneticPr fontId="22"/>
  </si>
  <si>
    <t>#------qus--------q4----rgamma----rrmtmp-65SW</t>
    <phoneticPr fontId="22"/>
  </si>
  <si>
    <t>Q</t>
    <phoneticPr fontId="22"/>
  </si>
  <si>
    <t>O</t>
    <phoneticPr fontId="22"/>
  </si>
  <si>
    <t>P</t>
    <phoneticPr fontId="22"/>
  </si>
  <si>
    <t>Version 5.0.0301</t>
    <phoneticPr fontId="22"/>
  </si>
  <si>
    <t>Version 5.0.0100</t>
    <phoneticPr fontId="19"/>
  </si>
  <si>
    <t>#----WIDTH----ALPHAE-----BETAE--IHT--IAX-------RN1-----RN1N2----AF/RNC----AW/RNT</t>
    <phoneticPr fontId="22"/>
  </si>
  <si>
    <t xml:space="preserve"> RHO             </t>
  </si>
  <si>
    <t xml:space="preserve"> SIGM0           </t>
  </si>
  <si>
    <t xml:space="preserve"> G0              </t>
  </si>
  <si>
    <t xml:space="preserve"> PMG             </t>
  </si>
  <si>
    <t xml:space="preserve"> RK0             </t>
  </si>
  <si>
    <t xml:space="preserve"> PMK             </t>
  </si>
  <si>
    <t xml:space="preserve"> POI             </t>
  </si>
  <si>
    <t xml:space="preserve"> PN              </t>
  </si>
  <si>
    <t xml:space="preserve"> WKF             </t>
  </si>
  <si>
    <t xml:space="preserve"> HMAX            </t>
  </si>
  <si>
    <t xml:space="preserve"> COH             </t>
  </si>
  <si>
    <t xml:space="preserve"> PHIF            </t>
  </si>
  <si>
    <t xml:space="preserve"> IGKSW           </t>
  </si>
  <si>
    <t xml:space="preserve"> PHIP            </t>
  </si>
  <si>
    <t xml:space="preserve"> S1              </t>
  </si>
  <si>
    <t xml:space="preserve"> W1              </t>
  </si>
  <si>
    <t xml:space="preserve"> P1              </t>
  </si>
  <si>
    <t xml:space="preserve"> P2              </t>
  </si>
  <si>
    <t xml:space="preserve"> C1              </t>
  </si>
  <si>
    <t xml:space="preserve"> L               </t>
  </si>
  <si>
    <t xml:space="preserve"> LR              </t>
  </si>
  <si>
    <t xml:space="preserve"> JOINTS          </t>
  </si>
  <si>
    <t xml:space="preserve"> IUST            </t>
  </si>
  <si>
    <t xml:space="preserve"> KILL            </t>
  </si>
  <si>
    <t xml:space="preserve"> WIDTH           </t>
  </si>
  <si>
    <t xml:space="preserve"> IRYL            </t>
  </si>
  <si>
    <t xml:space="preserve"> ALPHAE          </t>
  </si>
  <si>
    <t xml:space="preserve"> BETAE           </t>
  </si>
  <si>
    <t xml:space="preserve"> AA              </t>
  </si>
  <si>
    <t xml:space="preserve"> BB              </t>
  </si>
  <si>
    <t xml:space="preserve"> IAABB           </t>
  </si>
  <si>
    <t xml:space="preserve"> FAABB           </t>
  </si>
  <si>
    <t xml:space="preserve"> IS12            </t>
  </si>
  <si>
    <t xml:space="preserve"> ITAU            </t>
  </si>
  <si>
    <t xml:space="preserve"> TAU1            </t>
  </si>
  <si>
    <t xml:space="preserve"> DTAU            </t>
  </si>
  <si>
    <t xml:space="preserve"> NSPR4           </t>
  </si>
  <si>
    <t xml:space="preserve"> ITMP3           </t>
  </si>
  <si>
    <t xml:space="preserve"> ITERMD          </t>
  </si>
  <si>
    <t xml:space="preserve"> STOL            </t>
  </si>
  <si>
    <t xml:space="preserve"> PHIP2           </t>
  </si>
  <si>
    <t xml:space="preserve"> SUS             </t>
  </si>
  <si>
    <t xml:space="preserve"> IVVC            </t>
  </si>
  <si>
    <t xml:space="preserve"> C0VV            </t>
  </si>
  <si>
    <t xml:space="preserve"> CYVV            </t>
  </si>
  <si>
    <t xml:space="preserve"> CXVV            </t>
  </si>
  <si>
    <t xml:space="preserve"> FVVG            </t>
  </si>
  <si>
    <t xml:space="preserve"> G0VV            </t>
  </si>
  <si>
    <t xml:space="preserve"> GYVV            </t>
  </si>
  <si>
    <t xml:space="preserve"> GXVV            </t>
  </si>
  <si>
    <t xml:space="preserve"> As1###As1                                                          </t>
  </si>
  <si>
    <t xml:space="preserve"> Ag1###Ag1                                                          </t>
  </si>
  <si>
    <t xml:space="preserve"> Dc1###Dc1_2                                                        </t>
  </si>
  <si>
    <t xml:space="preserve"> 埋め土　地下水面上###埋立土                                        </t>
  </si>
  <si>
    <t xml:space="preserve"> 埋め土###埋立土_ITMP3=2_ITERMD=2_用                                </t>
  </si>
  <si>
    <t xml:space="preserve"> 捨石###捨石                                                        </t>
  </si>
  <si>
    <t xml:space="preserve"> 裏込土###捨石                                                      </t>
  </si>
  <si>
    <t xml:space="preserve"> Ac1###Ac1                                                          </t>
  </si>
  <si>
    <t xml:space="preserve"> Dc2###Dc2                                                          </t>
  </si>
  <si>
    <t xml:space="preserve"> Dg1###Dg1                                                          </t>
  </si>
  <si>
    <t xml:space="preserve"> E               </t>
  </si>
  <si>
    <t xml:space="preserve">LIN-PLANE   </t>
  </si>
  <si>
    <t xml:space="preserve"> 嵩上げ地下水面上###未定義(15)                                      </t>
  </si>
  <si>
    <t xml:space="preserve"> 嵩上げコンクリート###未定義(16)                                    </t>
  </si>
  <si>
    <t xml:space="preserve"> 既設ケーソン上部###未定義(17)                                      </t>
  </si>
  <si>
    <t xml:space="preserve"> 既設ケーソン下部###未定義(18)                                      </t>
  </si>
  <si>
    <t xml:space="preserve"> 護岸上部工###未定義(40)                                            </t>
  </si>
  <si>
    <t xml:space="preserve">FLUID       </t>
  </si>
  <si>
    <t xml:space="preserve"> 海###海水                                                          </t>
  </si>
  <si>
    <t xml:space="preserve"> GS              </t>
  </si>
  <si>
    <t xml:space="preserve"> AREA            </t>
  </si>
  <si>
    <t xml:space="preserve"> RIN             </t>
  </si>
  <si>
    <t xml:space="preserve"> EFA             </t>
  </si>
  <si>
    <t xml:space="preserve"> IHT             </t>
  </si>
  <si>
    <t xml:space="preserve"> IAX             </t>
  </si>
  <si>
    <t xml:space="preserve"> RN1             </t>
  </si>
  <si>
    <t xml:space="preserve"> EI0             </t>
  </si>
  <si>
    <t xml:space="preserve"> EI1             </t>
  </si>
  <si>
    <t xml:space="preserve"> EI2             </t>
  </si>
  <si>
    <t xml:space="preserve"> RM1             </t>
  </si>
  <si>
    <t xml:space="preserve"> RM2             </t>
  </si>
  <si>
    <t xml:space="preserve"> RM2N2           </t>
  </si>
  <si>
    <t xml:space="preserve"> RN1N2           </t>
  </si>
  <si>
    <t xml:space="preserve"> AF/nc           </t>
  </si>
  <si>
    <t xml:space="preserve"> AW/nt           </t>
  </si>
  <si>
    <t xml:space="preserve"> RMR             </t>
  </si>
  <si>
    <t xml:space="preserve"> EI0N            </t>
  </si>
  <si>
    <t xml:space="preserve"> EI1N            </t>
  </si>
  <si>
    <t xml:space="preserve"> EI2N            </t>
  </si>
  <si>
    <t xml:space="preserve"> RM1N            </t>
  </si>
  <si>
    <t xml:space="preserve"> RM2N            </t>
  </si>
  <si>
    <t xml:space="preserve"> INITLZ          </t>
  </si>
  <si>
    <t xml:space="preserve"> 床版###未定義(36)                                                  </t>
  </si>
  <si>
    <t xml:space="preserve"> 海側杭###未定義(41)                                                </t>
  </si>
  <si>
    <t xml:space="preserve"> 中間杭###未定義(42)                                                </t>
  </si>
  <si>
    <t xml:space="preserve"> 陸側杭###未定義(43)                                                </t>
  </si>
  <si>
    <t xml:space="preserve"> 中間杭（t9）###未定義(45)                                          </t>
  </si>
  <si>
    <t xml:space="preserve"> 陸側杭（t9）###未定義(46)                                          </t>
  </si>
  <si>
    <t xml:space="preserve"> 海側杭杭頭部###未定義(48)                                          </t>
  </si>
  <si>
    <t xml:space="preserve"> 中間杭杭頭部###未定義(49)                                          </t>
  </si>
  <si>
    <t xml:space="preserve"> 陸側杭杭頭部###未定義(50)                                          </t>
  </si>
  <si>
    <t xml:space="preserve"> RNNY01          </t>
  </si>
  <si>
    <t xml:space="preserve"> RMMP01          </t>
  </si>
  <si>
    <t xml:space="preserve"> RNNY02          </t>
  </si>
  <si>
    <t xml:space="preserve"> RMMP02          </t>
  </si>
  <si>
    <t xml:space="preserve"> RNNY03          </t>
  </si>
  <si>
    <t xml:space="preserve"> RMMP03          </t>
  </si>
  <si>
    <t xml:space="preserve"> RNNY04          </t>
  </si>
  <si>
    <t xml:space="preserve"> RMMP04          </t>
  </si>
  <si>
    <t xml:space="preserve"> RNNY05          </t>
  </si>
  <si>
    <t xml:space="preserve"> RMMP05          </t>
  </si>
  <si>
    <t xml:space="preserve"> RNNY06          </t>
  </si>
  <si>
    <t xml:space="preserve"> RMMP06          </t>
  </si>
  <si>
    <t xml:space="preserve"> RNNY07          </t>
  </si>
  <si>
    <t xml:space="preserve"> RMMP07          </t>
  </si>
  <si>
    <t xml:space="preserve"> RNNY08          </t>
  </si>
  <si>
    <t xml:space="preserve"> RMMP08          </t>
  </si>
  <si>
    <t xml:space="preserve"> RNNY09          </t>
  </si>
  <si>
    <t xml:space="preserve"> RMMP09          </t>
  </si>
  <si>
    <t xml:space="preserve"> RNNY10          </t>
  </si>
  <si>
    <t xml:space="preserve"> RMMP10          </t>
  </si>
  <si>
    <t xml:space="preserve"> RNNY11          </t>
  </si>
  <si>
    <t xml:space="preserve"> RMMP11          </t>
  </si>
  <si>
    <t xml:space="preserve"> RNNY12          </t>
  </si>
  <si>
    <t xml:space="preserve"> RMMP12          </t>
  </si>
  <si>
    <t xml:space="preserve"> RNNY13          </t>
  </si>
  <si>
    <t xml:space="preserve"> RMMP13          </t>
  </si>
  <si>
    <t xml:space="preserve"> RNNY14          </t>
  </si>
  <si>
    <t xml:space="preserve"> RMMP14          </t>
  </si>
  <si>
    <t xml:space="preserve"> RNNY15          </t>
  </si>
  <si>
    <t xml:space="preserve"> RMMP15          </t>
  </si>
  <si>
    <t xml:space="preserve"> RNNY16          </t>
  </si>
  <si>
    <t xml:space="preserve"> RMMP16          </t>
  </si>
  <si>
    <t xml:space="preserve"> RNNY17          </t>
  </si>
  <si>
    <t xml:space="preserve"> RMMP17          </t>
  </si>
  <si>
    <t xml:space="preserve"> RNNY18          </t>
  </si>
  <si>
    <t xml:space="preserve"> RMMP18          </t>
  </si>
  <si>
    <t xml:space="preserve"> RNNY19          </t>
  </si>
  <si>
    <t xml:space="preserve"> RMMP19          </t>
  </si>
  <si>
    <t xml:space="preserve"> RNNY20          </t>
  </si>
  <si>
    <t xml:space="preserve"> RMMP20          </t>
  </si>
  <si>
    <t xml:space="preserve"> RNNY21          </t>
  </si>
  <si>
    <t xml:space="preserve"> RMMP21          </t>
  </si>
  <si>
    <t xml:space="preserve"> RNNY22          </t>
  </si>
  <si>
    <t xml:space="preserve"> RMMP22          </t>
  </si>
  <si>
    <t xml:space="preserve"> RNNY23          </t>
  </si>
  <si>
    <t xml:space="preserve"> RMMP23          </t>
  </si>
  <si>
    <t xml:space="preserve"> RNNY24          </t>
  </si>
  <si>
    <t xml:space="preserve"> RMMP24          </t>
  </si>
  <si>
    <t xml:space="preserve"> RNMY01          </t>
  </si>
  <si>
    <t xml:space="preserve"> RMMY01          </t>
  </si>
  <si>
    <t xml:space="preserve"> RNMY02          </t>
  </si>
  <si>
    <t xml:space="preserve"> RMMY02          </t>
  </si>
  <si>
    <t xml:space="preserve"> RNMY03          </t>
  </si>
  <si>
    <t xml:space="preserve"> RMMY03          </t>
  </si>
  <si>
    <t xml:space="preserve"> RNMY04          </t>
  </si>
  <si>
    <t xml:space="preserve"> RMMY04          </t>
  </si>
  <si>
    <t xml:space="preserve"> RNMY05          </t>
  </si>
  <si>
    <t xml:space="preserve"> RMMY05          </t>
  </si>
  <si>
    <t xml:space="preserve"> RNMY06          </t>
  </si>
  <si>
    <t xml:space="preserve"> RMMY06          </t>
  </si>
  <si>
    <t xml:space="preserve"> RNMY07          </t>
  </si>
  <si>
    <t xml:space="preserve"> RMMY07          </t>
  </si>
  <si>
    <t xml:space="preserve"> RNMY08          </t>
  </si>
  <si>
    <t xml:space="preserve"> RMMY08          </t>
  </si>
  <si>
    <t xml:space="preserve"> RNMY09          </t>
  </si>
  <si>
    <t xml:space="preserve"> RMMY09          </t>
  </si>
  <si>
    <t xml:space="preserve"> RNMY10          </t>
  </si>
  <si>
    <t xml:space="preserve"> RMMY10          </t>
  </si>
  <si>
    <t xml:space="preserve"> RNMY11          </t>
  </si>
  <si>
    <t xml:space="preserve"> RMMY11          </t>
  </si>
  <si>
    <t xml:space="preserve"> RNMY12          </t>
  </si>
  <si>
    <t xml:space="preserve"> RMMY12          </t>
  </si>
  <si>
    <t xml:space="preserve"> RNMY13          </t>
  </si>
  <si>
    <t xml:space="preserve"> RMMY13          </t>
  </si>
  <si>
    <t xml:space="preserve"> RNMY14          </t>
  </si>
  <si>
    <t xml:space="preserve"> RMMY14          </t>
  </si>
  <si>
    <t xml:space="preserve"> RNMY15          </t>
  </si>
  <si>
    <t xml:space="preserve"> RMMY15          </t>
  </si>
  <si>
    <t xml:space="preserve"> RNMY16          </t>
  </si>
  <si>
    <t xml:space="preserve"> RMMY16          </t>
  </si>
  <si>
    <t xml:space="preserve"> RNMY17          </t>
  </si>
  <si>
    <t xml:space="preserve"> RMMY17          </t>
  </si>
  <si>
    <t xml:space="preserve"> RNMY18          </t>
  </si>
  <si>
    <t xml:space="preserve"> RMMY18          </t>
  </si>
  <si>
    <t xml:space="preserve"> RNMY19          </t>
  </si>
  <si>
    <t xml:space="preserve"> RMMY19          </t>
  </si>
  <si>
    <t xml:space="preserve"> RNMY20          </t>
  </si>
  <si>
    <t xml:space="preserve"> RMMY20          </t>
  </si>
  <si>
    <t xml:space="preserve"> RNMY21          </t>
  </si>
  <si>
    <t xml:space="preserve"> RMMY21          </t>
  </si>
  <si>
    <t xml:space="preserve"> RNMY22          </t>
  </si>
  <si>
    <t xml:space="preserve"> RMMY22          </t>
  </si>
  <si>
    <t xml:space="preserve"> RNMY23          </t>
  </si>
  <si>
    <t xml:space="preserve"> RMMY23          </t>
  </si>
  <si>
    <t xml:space="preserve"> RNMY24          </t>
  </si>
  <si>
    <t xml:space="preserve"> RMMY24          </t>
  </si>
  <si>
    <t xml:space="preserve"> AXF(1)          </t>
  </si>
  <si>
    <t xml:space="preserve"> AXF(2)          </t>
  </si>
  <si>
    <t xml:space="preserve"> AXF(3)          </t>
  </si>
  <si>
    <t xml:space="preserve"> AXF(4)          </t>
  </si>
  <si>
    <t xml:space="preserve"> AXF(5)          </t>
  </si>
  <si>
    <t xml:space="preserve"> AXF(6)          </t>
  </si>
  <si>
    <t xml:space="preserve"> AXF(7)          </t>
  </si>
  <si>
    <t xml:space="preserve"> AXF(8)          </t>
  </si>
  <si>
    <t xml:space="preserve"> CyRFC(1)        </t>
  </si>
  <si>
    <t xml:space="preserve"> CyRFC(2)        </t>
  </si>
  <si>
    <t xml:space="preserve"> CyRFC(3)        </t>
  </si>
  <si>
    <t xml:space="preserve"> CyRFC(4)        </t>
  </si>
  <si>
    <t xml:space="preserve"> CyRFC(5)        </t>
  </si>
  <si>
    <t xml:space="preserve"> CyRFC(6)        </t>
  </si>
  <si>
    <t xml:space="preserve"> CyRFC(7)        </t>
  </si>
  <si>
    <t xml:space="preserve"> CyRFC(8)        </t>
  </si>
  <si>
    <t xml:space="preserve"> CyRFT(1)        </t>
  </si>
  <si>
    <t xml:space="preserve"> CyRFT(2)        </t>
  </si>
  <si>
    <t xml:space="preserve"> CyRFT(3)        </t>
  </si>
  <si>
    <t xml:space="preserve"> CyRFT(4)        </t>
  </si>
  <si>
    <t xml:space="preserve"> CyRFT(5)        </t>
  </si>
  <si>
    <t xml:space="preserve"> CyRFT(6)        </t>
  </si>
  <si>
    <t xml:space="preserve"> CyRFT(7)        </t>
  </si>
  <si>
    <t xml:space="preserve"> CyRFT(8)        </t>
  </si>
  <si>
    <t xml:space="preserve"> CpRFC(1)        </t>
  </si>
  <si>
    <t xml:space="preserve"> CpRFC(2)        </t>
  </si>
  <si>
    <t xml:space="preserve"> CpRFC(3)        </t>
  </si>
  <si>
    <t xml:space="preserve"> CpRFC(4)        </t>
  </si>
  <si>
    <t xml:space="preserve"> CpRFC(5)        </t>
  </si>
  <si>
    <t xml:space="preserve"> CpRFC(6)        </t>
  </si>
  <si>
    <t xml:space="preserve"> CpRFC(7)        </t>
  </si>
  <si>
    <t xml:space="preserve"> CpRFC(8)        </t>
  </si>
  <si>
    <t xml:space="preserve"> CpRFT(1)        </t>
  </si>
  <si>
    <t xml:space="preserve"> CpRFT(2)        </t>
  </si>
  <si>
    <t xml:space="preserve"> CpRFT(3)        </t>
  </si>
  <si>
    <t xml:space="preserve"> CpRFT(4)        </t>
  </si>
  <si>
    <t xml:space="preserve"> CpRFT(5)        </t>
  </si>
  <si>
    <t xml:space="preserve"> CpRFT(6)        </t>
  </si>
  <si>
    <t xml:space="preserve"> CpRFT(7)        </t>
  </si>
  <si>
    <t xml:space="preserve"> CpRFT(8)        </t>
  </si>
  <si>
    <t xml:space="preserve"> IH(1)           </t>
  </si>
  <si>
    <t xml:space="preserve"> IH(2)           </t>
  </si>
  <si>
    <t xml:space="preserve"> IH(3)           </t>
  </si>
  <si>
    <t xml:space="preserve"> NP(1)           </t>
  </si>
  <si>
    <t xml:space="preserve"> NP(2)           </t>
  </si>
  <si>
    <t xml:space="preserve"> NP(3)           </t>
  </si>
  <si>
    <t xml:space="preserve"> DIR             </t>
  </si>
  <si>
    <t xml:space="preserve"> PFACT           </t>
  </si>
  <si>
    <t xml:space="preserve">NONLI-SPR.  </t>
  </si>
  <si>
    <t xml:space="preserve"> 渡版###未定義(47)                                                  </t>
  </si>
  <si>
    <t xml:space="preserve"> RKN(1)          </t>
  </si>
  <si>
    <t xml:space="preserve"> RKN(2)          </t>
  </si>
  <si>
    <t xml:space="preserve"> RKN(3)          </t>
  </si>
  <si>
    <t xml:space="preserve"> RKN(4)          </t>
  </si>
  <si>
    <t xml:space="preserve"> RKN(5)          </t>
  </si>
  <si>
    <t xml:space="preserve"> RKN(6)          </t>
  </si>
  <si>
    <t xml:space="preserve"> RKN(7)          </t>
  </si>
  <si>
    <t xml:space="preserve"> FPN(1)          </t>
  </si>
  <si>
    <t xml:space="preserve"> FPN(2)          </t>
  </si>
  <si>
    <t xml:space="preserve"> FPN(3)          </t>
  </si>
  <si>
    <t xml:space="preserve"> FPN(4)          </t>
  </si>
  <si>
    <t xml:space="preserve"> FPN(5)          </t>
  </si>
  <si>
    <t xml:space="preserve"> FPN(6)          </t>
  </si>
  <si>
    <t xml:space="preserve"> FPN(7)          </t>
  </si>
  <si>
    <t xml:space="preserve"> RKS(1)          </t>
  </si>
  <si>
    <t xml:space="preserve"> RKS(2)          </t>
  </si>
  <si>
    <t xml:space="preserve"> RKS(3)          </t>
  </si>
  <si>
    <t xml:space="preserve"> RKS(4)          </t>
  </si>
  <si>
    <t xml:space="preserve"> RKS(5)          </t>
  </si>
  <si>
    <t xml:space="preserve"> RKS(6)          </t>
  </si>
  <si>
    <t xml:space="preserve"> RKS(7)          </t>
  </si>
  <si>
    <t xml:space="preserve"> FPS(1)          </t>
  </si>
  <si>
    <t xml:space="preserve"> FPS(2)          </t>
  </si>
  <si>
    <t xml:space="preserve"> FPS(3)          </t>
  </si>
  <si>
    <t xml:space="preserve"> FPS(4)          </t>
  </si>
  <si>
    <t xml:space="preserve"> FPS(5)          </t>
  </si>
  <si>
    <t xml:space="preserve"> FPS(6)          </t>
  </si>
  <si>
    <t xml:space="preserve"> FPS(7)          </t>
  </si>
  <si>
    <t xml:space="preserve"> RKM(1)          </t>
  </si>
  <si>
    <t xml:space="preserve"> RKM(2)          </t>
  </si>
  <si>
    <t xml:space="preserve"> RKM(3)          </t>
  </si>
  <si>
    <t xml:space="preserve"> RKM(4)          </t>
  </si>
  <si>
    <t xml:space="preserve"> RKM(5)          </t>
  </si>
  <si>
    <t xml:space="preserve"> RKM(6)          </t>
  </si>
  <si>
    <t xml:space="preserve"> RKM(7)          </t>
  </si>
  <si>
    <t xml:space="preserve"> FPM(1)          </t>
  </si>
  <si>
    <t xml:space="preserve"> FPM(2)          </t>
  </si>
  <si>
    <t xml:space="preserve"> FPM(3)          </t>
  </si>
  <si>
    <t xml:space="preserve"> FPM(4)          </t>
  </si>
  <si>
    <t xml:space="preserve"> FPM(5)          </t>
  </si>
  <si>
    <t xml:space="preserve"> FPM(6)          </t>
  </si>
  <si>
    <t xml:space="preserve"> FPM(7)          </t>
  </si>
  <si>
    <t xml:space="preserve"> PILEDM          </t>
  </si>
  <si>
    <t xml:space="preserve"> SPACNG          </t>
  </si>
  <si>
    <t xml:space="preserve"> EMASS           </t>
  </si>
  <si>
    <t xml:space="preserve"> KILLJ           </t>
  </si>
  <si>
    <t xml:space="preserve"> TKS             </t>
  </si>
  <si>
    <t xml:space="preserve"> CJ              </t>
  </si>
  <si>
    <t xml:space="preserve"> PHIJ            </t>
  </si>
  <si>
    <t xml:space="preserve"> JUSS            </t>
  </si>
  <si>
    <t xml:space="preserve"> JRYL            </t>
  </si>
  <si>
    <t xml:space="preserve"> ALPHAJ          </t>
  </si>
  <si>
    <t xml:space="preserve"> BETAJ           </t>
  </si>
  <si>
    <t xml:space="preserve"> FACTJ           </t>
  </si>
  <si>
    <t xml:space="preserve"> RJALPA          </t>
  </si>
  <si>
    <t xml:space="preserve"> RJBETA          </t>
  </si>
  <si>
    <t xml:space="preserve"> JAB             </t>
  </si>
  <si>
    <t xml:space="preserve">PILE-SOIL   </t>
  </si>
  <si>
    <t xml:space="preserve"> 海側杭　相互作用ばね###未定義(51)                                  </t>
  </si>
  <si>
    <t xml:space="preserve"> 中間杭　相互作用ばね###未定義(52)                                  </t>
  </si>
  <si>
    <t xml:space="preserve"> 陸側杭　相互作用ばね###未定義(53)                                  </t>
  </si>
  <si>
    <t xml:space="preserve"> ALPHA           </t>
  </si>
  <si>
    <t xml:space="preserve"> BETA            </t>
  </si>
  <si>
    <t xml:space="preserve"> As1###間隙水要素(0)                                                </t>
  </si>
  <si>
    <t xml:space="preserve"> Ag1###間隙水要素(1)                                                </t>
  </si>
  <si>
    <t xml:space="preserve"> Dc1###間隙水要素(2)                                                </t>
  </si>
  <si>
    <t xml:space="preserve"> 埋め土###間隙水要素(3)                                             </t>
  </si>
  <si>
    <t xml:space="preserve"> 捨石###間隙水要素(4)                                               </t>
  </si>
  <si>
    <t xml:space="preserve"> 裏込土###間隙水要素(5)                                             </t>
  </si>
  <si>
    <t xml:space="preserve"> Ac1###間隙水要素(6)                                                </t>
  </si>
  <si>
    <t xml:space="preserve"> Dc2###間隙水要素(7)                                                </t>
  </si>
  <si>
    <t xml:space="preserve"> Dg1###間隙水要素(8)                                                </t>
  </si>
  <si>
    <t xml:space="preserve"> VS              </t>
  </si>
  <si>
    <t xml:space="preserve"> VP              </t>
  </si>
  <si>
    <t xml:space="preserve">S.F-COUPLE  </t>
  </si>
  <si>
    <t xml:space="preserve"> 流体連成面###流体連成面要素                                        </t>
  </si>
  <si>
    <t xml:space="preserve"> TKN             </t>
  </si>
  <si>
    <t xml:space="preserve"> ITYP            </t>
  </si>
  <si>
    <t xml:space="preserve"> ISNTYP          </t>
  </si>
  <si>
    <t xml:space="preserve"> IUSS            </t>
  </si>
  <si>
    <t xml:space="preserve"> IUSN            </t>
  </si>
  <si>
    <t xml:space="preserve"> Joint(1801):ジョイント(1)                                          </t>
  </si>
  <si>
    <t xml:space="preserve"> Joint(1802):ジョイント(2)                                          </t>
  </si>
  <si>
    <t xml:space="preserve"> Joint(1804):ジョイント(4)                                          </t>
  </si>
  <si>
    <t xml:space="preserve"> Joint(1805):ジョイント(5)                                          </t>
  </si>
  <si>
    <t xml:space="preserve"> Joint(1806):ジョイント(6)                                          </t>
  </si>
  <si>
    <t xml:space="preserve"> Joint(1807):ジョイント(7)                                          </t>
  </si>
  <si>
    <t xml:space="preserve"> Joint(1808):ジョイント(8)                                          </t>
  </si>
  <si>
    <t xml:space="preserve"> Joint(1809):ジョイント(9)                                          </t>
  </si>
  <si>
    <t xml:space="preserve"> Joint(1810):ジョイント(10)                                         </t>
  </si>
  <si>
    <t xml:space="preserve"> Joint(1811):ジョイント(11)                                         </t>
  </si>
  <si>
    <t xml:space="preserve"> Joint(1812):ジョイント(12)                                         </t>
  </si>
  <si>
    <t xml:space="preserve"> Joint(1813):ジョイント(13)                                         </t>
  </si>
  <si>
    <t xml:space="preserve"> Joint(1814):ジョイント(14)                                         </t>
  </si>
  <si>
    <t xml:space="preserve"> Joint(1815):ジョイント(15)                                         </t>
  </si>
  <si>
    <t xml:space="preserve"> Joint(1816):ジョイント(3)                                          </t>
  </si>
  <si>
    <t>データについて</t>
    <phoneticPr fontId="19"/>
  </si>
  <si>
    <t>FLIPを計算する、あるいは、「File10-d_mat_002.jar」を実施するとファイル#9(材料データファイルExecl用=csv)が作成されます。</t>
    <rPh sb="5" eb="7">
      <t>ケイサン</t>
    </rPh>
    <rPh sb="38" eb="40">
      <t>ジッシ</t>
    </rPh>
    <rPh sb="50" eb="52">
      <t>ザイリョウ</t>
    </rPh>
    <rPh sb="64" eb="65">
      <t>ヨウ</t>
    </rPh>
    <rPh sb="71" eb="73">
      <t>サクセイ</t>
    </rPh>
    <phoneticPr fontId="19"/>
  </si>
  <si>
    <t>例：</t>
    <rPh sb="0" eb="1">
      <t>レイ</t>
    </rPh>
    <phoneticPr fontId="19"/>
  </si>
  <si>
    <t>filp.9</t>
    <phoneticPr fontId="19"/>
  </si>
  <si>
    <t>→</t>
    <phoneticPr fontId="19"/>
  </si>
  <si>
    <t>filp9.csv</t>
    <phoneticPr fontId="19"/>
  </si>
  <si>
    <t>FLIPを計算すると</t>
    <rPh sb="5" eb="7">
      <t>ケイサン</t>
    </rPh>
    <phoneticPr fontId="19"/>
  </si>
  <si>
    <t>flip.9</t>
    <phoneticPr fontId="19"/>
  </si>
  <si>
    <t>File10-d_mat_002.jarを実行すると</t>
    <rPh sb="21" eb="23">
      <t>ジッコウ</t>
    </rPh>
    <phoneticPr fontId="19"/>
  </si>
  <si>
    <t>mat.csv</t>
    <phoneticPr fontId="19"/>
  </si>
  <si>
    <t>その#9のファイルを拡張子を".csv"にして、Excelで開きます。</t>
    <rPh sb="10" eb="13">
      <t>カクチョウシ</t>
    </rPh>
    <rPh sb="30" eb="31">
      <t>ヒラ</t>
    </rPh>
    <phoneticPr fontId="19"/>
  </si>
  <si>
    <t>それをシート[mat]に貼り込むと、シート[mat2]にデータ化されます。</t>
    <rPh sb="12" eb="13">
      <t>ハ</t>
    </rPh>
    <rPh sb="14" eb="15">
      <t>コ</t>
    </rPh>
    <rPh sb="31" eb="32">
      <t>カ</t>
    </rPh>
    <phoneticPr fontId="19"/>
  </si>
  <si>
    <t>flip9.csvのシートで、[Ctrl]+A で全選択した後、[Ctrl]+C でコピー</t>
    <rPh sb="25" eb="28">
      <t>ゼンセンタク</t>
    </rPh>
    <rPh sb="30" eb="31">
      <t>ノチ</t>
    </rPh>
    <phoneticPr fontId="19"/>
  </si>
  <si>
    <t>matからデータ化.xlsxのシート[mat]のA1にカーソルを設置し、[Ctrl]+V でペースト</t>
    <rPh sb="8" eb="9">
      <t>カ</t>
    </rPh>
    <rPh sb="32" eb="34">
      <t>セッチ</t>
    </rPh>
    <phoneticPr fontId="19"/>
  </si>
  <si>
    <t>シート[mat2]のデータフォーマットに併せて、表題部を適宜コピーし、表を整えてください。</t>
    <rPh sb="20" eb="21">
      <t>アワ</t>
    </rPh>
    <rPh sb="24" eb="27">
      <t>ヒョウダイブ</t>
    </rPh>
    <rPh sb="28" eb="30">
      <t>テキギ</t>
    </rPh>
    <rPh sb="35" eb="36">
      <t>ヒョウ</t>
    </rPh>
    <rPh sb="37" eb="38">
      <t>トトノ</t>
    </rPh>
    <phoneticPr fontId="19"/>
  </si>
  <si>
    <t>が表題部です</t>
    <rPh sb="1" eb="3">
      <t>ヒョウダイ</t>
    </rPh>
    <rPh sb="3" eb="4">
      <t>ブ</t>
    </rPh>
    <phoneticPr fontId="19"/>
  </si>
  <si>
    <t>各要素の表をデータ数に併せて適宜コピーしてください。</t>
    <rPh sb="0" eb="1">
      <t>カク</t>
    </rPh>
    <rPh sb="1" eb="3">
      <t>ヨウソ</t>
    </rPh>
    <rPh sb="4" eb="5">
      <t>ヒョウ</t>
    </rPh>
    <rPh sb="9" eb="10">
      <t>スウ</t>
    </rPh>
    <rPh sb="11" eb="12">
      <t>アワ</t>
    </rPh>
    <rPh sb="14" eb="16">
      <t>テキギ</t>
    </rPh>
    <phoneticPr fontId="19"/>
  </si>
  <si>
    <t>例：9_マルチスプリング</t>
    <rPh sb="0" eb="1">
      <t>レイ</t>
    </rPh>
    <phoneticPr fontId="19"/>
  </si>
  <si>
    <t>データ個数＝10→19行目までが該当データ</t>
    <rPh sb="3" eb="5">
      <t>コスウ</t>
    </rPh>
    <rPh sb="11" eb="13">
      <t>ギョウメ</t>
    </rPh>
    <rPh sb="16" eb="18">
      <t>ガイトウ</t>
    </rPh>
    <phoneticPr fontId="19"/>
  </si>
  <si>
    <t>BP4～BP19までを「マルチスプリング.txt」にコピーすると、次のようになります。</t>
    <rPh sb="33" eb="34">
      <t>ツギ</t>
    </rPh>
    <phoneticPr fontId="19"/>
  </si>
  <si>
    <t>は一つのデータの頭と終わりに、　"　が付いていますが、これは不要なので、エディタの置換で削除してください。</t>
    <rPh sb="1" eb="2">
      <t>ヒト</t>
    </rPh>
    <rPh sb="8" eb="9">
      <t>アタマ</t>
    </rPh>
    <rPh sb="10" eb="11">
      <t>オ</t>
    </rPh>
    <rPh sb="19" eb="20">
      <t>ツ</t>
    </rPh>
    <rPh sb="30" eb="32">
      <t>フヨウ</t>
    </rPh>
    <rPh sb="41" eb="43">
      <t>チカン</t>
    </rPh>
    <rPh sb="44" eb="46">
      <t>サクジョ</t>
    </rPh>
    <phoneticPr fontId="19"/>
  </si>
  <si>
    <t>削除後、「マルチスプリング.pdb」として保存すれば、FLIPGENでの.pdbファイルになります。</t>
    <rPh sb="0" eb="2">
      <t>サクジョ</t>
    </rPh>
    <rPh sb="2" eb="3">
      <t>ゴ</t>
    </rPh>
    <rPh sb="21" eb="23">
      <t>ホゾン</t>
    </rPh>
    <phoneticPr fontId="19"/>
  </si>
  <si>
    <t>BC4～BC19までを「マルチスプリング入力値.txt」にコピーすると、次のようになります。</t>
    <rPh sb="20" eb="22">
      <t>ニュウリョク</t>
    </rPh>
    <rPh sb="22" eb="23">
      <t>チ</t>
    </rPh>
    <rPh sb="36" eb="37">
      <t>ツギ</t>
    </rPh>
    <phoneticPr fontId="19"/>
  </si>
  <si>
    <t>削除後のものが、FLIPの#dのカードと同じフォーマットになります。</t>
    <rPh sb="0" eb="2">
      <t>サクジョ</t>
    </rPh>
    <rPh sb="2" eb="3">
      <t>ゴ</t>
    </rPh>
    <rPh sb="20" eb="21">
      <t>オナ</t>
    </rPh>
    <phoneticPr fontId="19"/>
  </si>
  <si>
    <t>必要に応じて、表の値を変更して、FLIPの#dにその部分を張り込めば、ダイレクトにデータを修正できます。</t>
    <rPh sb="0" eb="2">
      <t>ヒツヨウ</t>
    </rPh>
    <rPh sb="3" eb="4">
      <t>オウ</t>
    </rPh>
    <rPh sb="7" eb="8">
      <t>ヒョウ</t>
    </rPh>
    <rPh sb="9" eb="10">
      <t>アタイ</t>
    </rPh>
    <rPh sb="11" eb="13">
      <t>ヘンコウ</t>
    </rPh>
    <rPh sb="26" eb="28">
      <t>ブブン</t>
    </rPh>
    <rPh sb="29" eb="30">
      <t>ハ</t>
    </rPh>
    <rPh sb="31" eb="32">
      <t>コ</t>
    </rPh>
    <rPh sb="45" eb="47">
      <t>シュウセイ</t>
    </rPh>
    <phoneticPr fontId="19"/>
  </si>
  <si>
    <t>各要素の表のすぐ右となりに、表にある数値によるFLIPフォーマットに基づいた入力値ができあがっています。</t>
    <rPh sb="0" eb="1">
      <t>カク</t>
    </rPh>
    <rPh sb="1" eb="3">
      <t>ヨウソ</t>
    </rPh>
    <rPh sb="4" eb="5">
      <t>ヒョウ</t>
    </rPh>
    <rPh sb="8" eb="9">
      <t>ミギ</t>
    </rPh>
    <rPh sb="14" eb="15">
      <t>ヒョウ</t>
    </rPh>
    <rPh sb="18" eb="20">
      <t>スウチ</t>
    </rPh>
    <rPh sb="34" eb="35">
      <t>モト</t>
    </rPh>
    <rPh sb="38" eb="40">
      <t>ニュウリョク</t>
    </rPh>
    <rPh sb="40" eb="41">
      <t>チ</t>
    </rPh>
    <phoneticPr fontId="19"/>
  </si>
  <si>
    <t>「マルチスプリング.pdb」ができます。</t>
    <phoneticPr fontId="19"/>
  </si>
  <si>
    <t>「カクテルグラスモデル.cdb」も同様にできます。該当はBO列</t>
    <rPh sb="17" eb="19">
      <t>ドウヨウ</t>
    </rPh>
    <rPh sb="25" eb="27">
      <t>ガイトウ</t>
    </rPh>
    <rPh sb="30" eb="31">
      <t>レツ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</si>
</sst>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"/>
    <numFmt numFmtId="177" formatCode="0.0"/>
    <numFmt numFmtId="178" formatCode="0.0000"/>
    <numFmt numFmtId="179" formatCode="0.00000"/>
    <numFmt numFmtId="180" formatCode="&quot;RKN(&quot;0&quot;)&quot;"/>
    <numFmt numFmtId="181" formatCode="&quot;FPN(&quot;0&quot;)&quot;"/>
    <numFmt numFmtId="182" formatCode="0.000E+00"/>
    <numFmt numFmtId="183" formatCode="yyyy\.m\.d\.h\.mm\.ss"/>
  </numFmts>
  <fonts count="43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10"/>
      <color rgb="FF006100"/>
      <name val="ＭＳ 明朝"/>
      <family val="2"/>
      <charset val="128"/>
    </font>
    <font>
      <sz val="10"/>
      <color rgb="FF9C0006"/>
      <name val="ＭＳ 明朝"/>
      <family val="2"/>
      <charset val="128"/>
    </font>
    <font>
      <sz val="10"/>
      <color rgb="FF9C6500"/>
      <name val="ＭＳ 明朝"/>
      <family val="2"/>
      <charset val="128"/>
    </font>
    <font>
      <sz val="10"/>
      <color rgb="FF3F3F76"/>
      <name val="ＭＳ 明朝"/>
      <family val="2"/>
      <charset val="128"/>
    </font>
    <font>
      <b/>
      <sz val="10"/>
      <color rgb="FF3F3F3F"/>
      <name val="ＭＳ 明朝"/>
      <family val="2"/>
      <charset val="128"/>
    </font>
    <font>
      <b/>
      <sz val="10"/>
      <color rgb="FFFA7D00"/>
      <name val="ＭＳ 明朝"/>
      <family val="2"/>
      <charset val="128"/>
    </font>
    <font>
      <sz val="10"/>
      <color rgb="FFFA7D00"/>
      <name val="ＭＳ 明朝"/>
      <family val="2"/>
      <charset val="128"/>
    </font>
    <font>
      <b/>
      <sz val="10"/>
      <color theme="0"/>
      <name val="ＭＳ 明朝"/>
      <family val="2"/>
      <charset val="128"/>
    </font>
    <font>
      <sz val="10"/>
      <color rgb="FFFF0000"/>
      <name val="ＭＳ 明朝"/>
      <family val="2"/>
      <charset val="128"/>
    </font>
    <font>
      <i/>
      <sz val="10"/>
      <color rgb="FF7F7F7F"/>
      <name val="ＭＳ 明朝"/>
      <family val="2"/>
      <charset val="128"/>
    </font>
    <font>
      <b/>
      <sz val="10"/>
      <color theme="1"/>
      <name val="ＭＳ 明朝"/>
      <family val="2"/>
      <charset val="128"/>
    </font>
    <font>
      <sz val="10"/>
      <color theme="0"/>
      <name val="ＭＳ 明朝"/>
      <family val="2"/>
      <charset val="128"/>
    </font>
    <font>
      <sz val="10"/>
      <name val="ＭＳ ゴシック"/>
      <family val="3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vertAlign val="subscript"/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name val="ＭＳ 明朝"/>
      <family val="1"/>
      <charset val="128"/>
    </font>
    <font>
      <b/>
      <sz val="8"/>
      <color rgb="FFFF0000"/>
      <name val="ＭＳ 明朝"/>
      <family val="2"/>
      <charset val="128"/>
    </font>
    <font>
      <b/>
      <sz val="10"/>
      <color rgb="FF0070C0"/>
      <name val="ＭＳ 明朝"/>
      <family val="1"/>
      <charset val="128"/>
    </font>
    <font>
      <b/>
      <sz val="10"/>
      <color rgb="FFFF00FF"/>
      <name val="ＭＳ 明朝"/>
      <family val="1"/>
      <charset val="128"/>
    </font>
    <font>
      <b/>
      <sz val="20"/>
      <color rgb="FFFF0000"/>
      <name val="ＭＳ 明朝"/>
      <family val="1"/>
      <charset val="128"/>
    </font>
    <font>
      <sz val="7"/>
      <name val="ＭＳ 明朝"/>
      <family val="1"/>
      <charset val="128"/>
    </font>
    <font>
      <vertAlign val="subscript"/>
      <sz val="10"/>
      <color indexed="8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sz val="8"/>
      <color theme="1"/>
      <name val="ＭＳ 明朝"/>
      <family val="2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2"/>
      <charset val="128"/>
    </font>
    <font>
      <sz val="7"/>
      <color theme="1"/>
      <name val="ＭＳ 明朝"/>
      <family val="1"/>
      <charset val="128"/>
    </font>
    <font>
      <sz val="9"/>
      <name val="ＭＳ 明朝"/>
      <family val="1"/>
      <charset val="128"/>
    </font>
    <font>
      <vertAlign val="subscript"/>
      <sz val="10"/>
      <color theme="1"/>
      <name val="ＭＳ 明朝"/>
      <family val="1"/>
      <charset val="128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4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4" fillId="0" borderId="0">
      <alignment vertical="center"/>
    </xf>
    <xf numFmtId="0" fontId="21" fillId="0" borderId="0">
      <alignment vertical="center"/>
    </xf>
    <xf numFmtId="0" fontId="20" fillId="0" borderId="0"/>
  </cellStyleXfs>
  <cellXfs count="322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1" fillId="0" borderId="14" xfId="42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21" fillId="0" borderId="16" xfId="43" applyFont="1" applyBorder="1" applyAlignment="1">
      <alignment horizontal="center" vertical="center"/>
    </xf>
    <xf numFmtId="0" fontId="21" fillId="0" borderId="16" xfId="42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43" applyFont="1" applyBorder="1"/>
    <xf numFmtId="0" fontId="21" fillId="0" borderId="14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21" fillId="0" borderId="14" xfId="0" applyFont="1" applyFill="1" applyBorder="1">
      <alignment vertical="center"/>
    </xf>
    <xf numFmtId="11" fontId="21" fillId="0" borderId="15" xfId="0" applyNumberFormat="1" applyFont="1" applyBorder="1">
      <alignment vertical="center"/>
    </xf>
    <xf numFmtId="0" fontId="21" fillId="0" borderId="14" xfId="44" applyFont="1" applyFill="1" applyBorder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7" xfId="44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21" fillId="0" borderId="18" xfId="43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1" fillId="0" borderId="18" xfId="42" applyNumberFormat="1" applyFont="1" applyBorder="1" applyAlignment="1">
      <alignment vertical="center"/>
    </xf>
    <xf numFmtId="0" fontId="21" fillId="0" borderId="20" xfId="42" applyNumberFormat="1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21" fillId="0" borderId="18" xfId="43" applyFont="1" applyBorder="1"/>
    <xf numFmtId="0" fontId="0" fillId="0" borderId="0" xfId="0" applyFill="1">
      <alignment vertical="center"/>
    </xf>
    <xf numFmtId="0" fontId="0" fillId="0" borderId="15" xfId="0" applyFill="1" applyBorder="1">
      <alignment vertical="center"/>
    </xf>
    <xf numFmtId="11" fontId="0" fillId="0" borderId="1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21" fillId="0" borderId="15" xfId="0" applyNumberFormat="1" applyFont="1" applyBorder="1">
      <alignment vertical="center"/>
    </xf>
    <xf numFmtId="176" fontId="21" fillId="0" borderId="19" xfId="0" applyNumberFormat="1" applyFont="1" applyBorder="1">
      <alignment vertical="center"/>
    </xf>
    <xf numFmtId="0" fontId="21" fillId="0" borderId="15" xfId="0" applyFont="1" applyBorder="1" applyAlignment="1">
      <alignment vertical="center"/>
    </xf>
    <xf numFmtId="0" fontId="21" fillId="0" borderId="18" xfId="43" applyFont="1" applyBorder="1" applyAlignment="1">
      <alignment horizontal="center" vertical="center" wrapText="1"/>
    </xf>
    <xf numFmtId="177" fontId="0" fillId="0" borderId="15" xfId="0" applyNumberFormat="1" applyBorder="1">
      <alignment vertical="center"/>
    </xf>
    <xf numFmtId="0" fontId="21" fillId="0" borderId="18" xfId="43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15" xfId="0" applyNumberFormat="1" applyBorder="1">
      <alignment vertical="center"/>
    </xf>
    <xf numFmtId="0" fontId="27" fillId="0" borderId="0" xfId="0" applyFont="1">
      <alignment vertical="center"/>
    </xf>
    <xf numFmtId="0" fontId="0" fillId="0" borderId="14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2" fontId="0" fillId="0" borderId="15" xfId="0" applyNumberFormat="1" applyFill="1" applyBorder="1">
      <alignment vertical="center"/>
    </xf>
    <xf numFmtId="0" fontId="21" fillId="0" borderId="14" xfId="44" applyFont="1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21" xfId="0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1" fillId="0" borderId="14" xfId="43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20" xfId="0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178" fontId="0" fillId="0" borderId="15" xfId="0" applyNumberFormat="1" applyBorder="1">
      <alignment vertical="center"/>
    </xf>
    <xf numFmtId="0" fontId="0" fillId="0" borderId="0" xfId="0" quotePrefix="1">
      <alignment vertical="center"/>
    </xf>
    <xf numFmtId="180" fontId="21" fillId="0" borderId="14" xfId="0" applyNumberFormat="1" applyFont="1" applyFill="1" applyBorder="1" applyAlignment="1">
      <alignment horizontal="center" vertical="center"/>
    </xf>
    <xf numFmtId="181" fontId="21" fillId="0" borderId="14" xfId="0" applyNumberFormat="1" applyFont="1" applyFill="1" applyBorder="1" applyAlignment="1">
      <alignment horizontal="center" vertical="center"/>
    </xf>
    <xf numFmtId="1" fontId="0" fillId="0" borderId="15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0" fontId="0" fillId="0" borderId="17" xfId="0" applyFill="1" applyBorder="1" applyAlignment="1">
      <alignment horizontal="center" vertical="center"/>
    </xf>
    <xf numFmtId="176" fontId="0" fillId="0" borderId="23" xfId="0" applyNumberFormat="1" applyBorder="1" applyAlignment="1">
      <alignment horizontal="center" vertical="center"/>
    </xf>
    <xf numFmtId="0" fontId="21" fillId="0" borderId="13" xfId="44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1" fillId="0" borderId="18" xfId="43" applyFont="1" applyFill="1" applyBorder="1"/>
    <xf numFmtId="0" fontId="21" fillId="0" borderId="17" xfId="0" applyFont="1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14" xfId="0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3" fontId="0" fillId="0" borderId="15" xfId="0" applyNumberFormat="1" applyFill="1" applyBorder="1" applyAlignment="1">
      <alignment vertical="center" shrinkToFit="1"/>
    </xf>
    <xf numFmtId="177" fontId="0" fillId="0" borderId="15" xfId="0" applyNumberFormat="1" applyFill="1" applyBorder="1">
      <alignment vertical="center"/>
    </xf>
    <xf numFmtId="11" fontId="0" fillId="0" borderId="15" xfId="0" applyNumberFormat="1" applyFill="1" applyBorder="1">
      <alignment vertical="center"/>
    </xf>
    <xf numFmtId="176" fontId="0" fillId="0" borderId="15" xfId="0" applyNumberFormat="1" applyFill="1" applyBorder="1" applyAlignment="1">
      <alignment horizontal="center" vertical="center"/>
    </xf>
    <xf numFmtId="0" fontId="28" fillId="0" borderId="0" xfId="0" applyFont="1">
      <alignment vertical="center"/>
    </xf>
    <xf numFmtId="0" fontId="2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2" fontId="0" fillId="0" borderId="0" xfId="0" applyNumberFormat="1" applyFill="1" applyBorder="1">
      <alignment vertical="center"/>
    </xf>
    <xf numFmtId="3" fontId="0" fillId="0" borderId="0" xfId="0" applyNumberFormat="1" applyFill="1" applyBorder="1" applyAlignment="1">
      <alignment vertical="center" shrinkToFit="1"/>
    </xf>
    <xf numFmtId="177" fontId="0" fillId="0" borderId="0" xfId="0" applyNumberFormat="1" applyFill="1" applyBorder="1">
      <alignment vertical="center"/>
    </xf>
    <xf numFmtId="11" fontId="0" fillId="0" borderId="0" xfId="0" applyNumberFormat="1" applyFill="1" applyBorder="1">
      <alignment vertical="center"/>
    </xf>
    <xf numFmtId="1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vertical="center"/>
    </xf>
    <xf numFmtId="0" fontId="21" fillId="0" borderId="0" xfId="0" applyFont="1" applyBorder="1" applyAlignment="1">
      <alignment vertical="center"/>
    </xf>
    <xf numFmtId="1" fontId="21" fillId="0" borderId="15" xfId="0" applyNumberFormat="1" applyFont="1" applyBorder="1">
      <alignment vertical="center"/>
    </xf>
    <xf numFmtId="182" fontId="0" fillId="0" borderId="15" xfId="0" applyNumberFormat="1" applyBorder="1">
      <alignment vertical="center"/>
    </xf>
    <xf numFmtId="182" fontId="21" fillId="0" borderId="19" xfId="0" applyNumberFormat="1" applyFont="1" applyBorder="1">
      <alignment vertical="center"/>
    </xf>
    <xf numFmtId="0" fontId="21" fillId="34" borderId="0" xfId="0" applyFont="1" applyFill="1" applyAlignment="1">
      <alignment vertical="center"/>
    </xf>
    <xf numFmtId="0" fontId="21" fillId="34" borderId="0" xfId="0" applyFont="1" applyFill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30" fillId="0" borderId="11" xfId="0" applyFont="1" applyBorder="1" applyAlignment="1">
      <alignment vertical="center" wrapText="1"/>
    </xf>
    <xf numFmtId="11" fontId="21" fillId="0" borderId="0" xfId="0" applyNumberFormat="1" applyFont="1" applyBorder="1">
      <alignment vertical="center"/>
    </xf>
    <xf numFmtId="176" fontId="21" fillId="0" borderId="0" xfId="0" applyNumberFormat="1" applyFont="1" applyBorder="1">
      <alignment vertical="center"/>
    </xf>
    <xf numFmtId="182" fontId="21" fillId="0" borderId="0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1" fontId="0" fillId="0" borderId="0" xfId="0" applyNumberFormat="1" applyBorder="1">
      <alignment vertical="center"/>
    </xf>
    <xf numFmtId="0" fontId="0" fillId="0" borderId="14" xfId="0" applyFill="1" applyBorder="1" applyAlignment="1">
      <alignment horizontal="center" vertical="center"/>
    </xf>
    <xf numFmtId="0" fontId="31" fillId="0" borderId="0" xfId="0" applyFont="1">
      <alignment vertical="center"/>
    </xf>
    <xf numFmtId="182" fontId="0" fillId="0" borderId="15" xfId="0" applyNumberFormat="1" applyFill="1" applyBorder="1">
      <alignment vertical="center"/>
    </xf>
    <xf numFmtId="0" fontId="27" fillId="0" borderId="0" xfId="43" applyFont="1" applyBorder="1" applyAlignment="1">
      <alignment horizontal="center" vertical="center"/>
    </xf>
    <xf numFmtId="0" fontId="27" fillId="0" borderId="0" xfId="0" quotePrefix="1" applyFont="1">
      <alignment vertical="center"/>
    </xf>
    <xf numFmtId="2" fontId="27" fillId="0" borderId="0" xfId="0" applyNumberFormat="1" applyFont="1">
      <alignment vertical="center"/>
    </xf>
    <xf numFmtId="178" fontId="0" fillId="0" borderId="15" xfId="0" applyNumberFormat="1" applyFill="1" applyBorder="1">
      <alignment vertical="center"/>
    </xf>
    <xf numFmtId="0" fontId="21" fillId="0" borderId="14" xfId="43" applyFont="1" applyBorder="1" applyAlignment="1">
      <alignment horizontal="center" vertical="center" wrapText="1"/>
    </xf>
    <xf numFmtId="0" fontId="27" fillId="0" borderId="0" xfId="0" applyFont="1" applyFill="1">
      <alignment vertical="center"/>
    </xf>
    <xf numFmtId="0" fontId="33" fillId="0" borderId="0" xfId="0" applyFont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14" xfId="42" applyNumberFormat="1" applyFont="1" applyBorder="1" applyAlignment="1">
      <alignment vertical="center"/>
    </xf>
    <xf numFmtId="0" fontId="26" fillId="0" borderId="0" xfId="0" applyFo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wrapText="1"/>
    </xf>
    <xf numFmtId="177" fontId="0" fillId="0" borderId="15" xfId="0" applyNumberFormat="1" applyFill="1" applyBorder="1" applyAlignment="1">
      <alignment vertical="center" shrinkToFit="1"/>
    </xf>
    <xf numFmtId="3" fontId="0" fillId="0" borderId="15" xfId="0" applyNumberFormat="1" applyFill="1" applyBorder="1">
      <alignment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1" fillId="0" borderId="13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0" xfId="43" applyFont="1" applyBorder="1" applyAlignment="1">
      <alignment horizontal="center" vertical="center" wrapText="1"/>
    </xf>
    <xf numFmtId="0" fontId="21" fillId="0" borderId="18" xfId="43" applyFont="1" applyBorder="1" applyAlignment="1">
      <alignment horizontal="center" vertical="center" wrapText="1"/>
    </xf>
    <xf numFmtId="0" fontId="21" fillId="0" borderId="13" xfId="44" applyFont="1" applyFill="1" applyBorder="1" applyAlignment="1">
      <alignment vertical="center" wrapText="1"/>
    </xf>
    <xf numFmtId="0" fontId="21" fillId="0" borderId="14" xfId="44" applyFont="1" applyFill="1" applyBorder="1" applyAlignment="1">
      <alignment vertical="center" wrapText="1"/>
    </xf>
    <xf numFmtId="1" fontId="0" fillId="0" borderId="15" xfId="0" applyNumberFormat="1" applyBorder="1" applyAlignment="1">
      <alignment horizontal="center" vertical="center"/>
    </xf>
    <xf numFmtId="179" fontId="0" fillId="0" borderId="15" xfId="0" applyNumberFormat="1" applyFill="1" applyBorder="1">
      <alignment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1" fillId="0" borderId="13" xfId="43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3" xfId="44" applyFont="1" applyFill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21" fillId="0" borderId="10" xfId="44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21" fillId="0" borderId="18" xfId="42" applyNumberFormat="1" applyFont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7" fillId="0" borderId="0" xfId="0" applyFont="1" applyFill="1" applyAlignment="1">
      <alignment horizontal="center" vertical="center" shrinkToFit="1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0" fontId="0" fillId="0" borderId="15" xfId="0" applyNumberFormat="1" applyBorder="1" applyAlignment="1">
      <alignment vertical="center"/>
    </xf>
    <xf numFmtId="0" fontId="0" fillId="0" borderId="15" xfId="0" applyFill="1" applyBorder="1" applyAlignment="1">
      <alignment vertical="center"/>
    </xf>
    <xf numFmtId="176" fontId="0" fillId="0" borderId="15" xfId="0" applyNumberFormat="1" applyFill="1" applyBorder="1" applyAlignment="1">
      <alignment vertical="center"/>
    </xf>
    <xf numFmtId="2" fontId="0" fillId="0" borderId="15" xfId="0" applyNumberFormat="1" applyFill="1" applyBorder="1" applyAlignment="1">
      <alignment vertical="center"/>
    </xf>
    <xf numFmtId="177" fontId="0" fillId="0" borderId="15" xfId="0" applyNumberFormat="1" applyFill="1" applyBorder="1" applyAlignment="1">
      <alignment vertical="center"/>
    </xf>
    <xf numFmtId="11" fontId="0" fillId="0" borderId="15" xfId="0" applyNumberFormat="1" applyFill="1" applyBorder="1" applyAlignment="1">
      <alignment vertical="center"/>
    </xf>
    <xf numFmtId="1" fontId="0" fillId="0" borderId="15" xfId="0" applyNumberFormat="1" applyFill="1" applyBorder="1" applyAlignment="1">
      <alignment vertical="center"/>
    </xf>
    <xf numFmtId="0" fontId="0" fillId="0" borderId="15" xfId="0" applyNumberFormat="1" applyFill="1" applyBorder="1" applyAlignment="1">
      <alignment vertical="center"/>
    </xf>
    <xf numFmtId="179" fontId="0" fillId="0" borderId="15" xfId="0" applyNumberFormat="1" applyFill="1" applyBorder="1" applyAlignment="1">
      <alignment vertical="center"/>
    </xf>
    <xf numFmtId="1" fontId="0" fillId="0" borderId="15" xfId="0" applyNumberFormat="1" applyBorder="1" applyAlignment="1">
      <alignment vertical="center"/>
    </xf>
    <xf numFmtId="11" fontId="0" fillId="0" borderId="15" xfId="0" applyNumberFormat="1" applyBorder="1" applyAlignment="1">
      <alignment vertical="center"/>
    </xf>
    <xf numFmtId="0" fontId="0" fillId="0" borderId="0" xfId="0" quotePrefix="1" applyFill="1">
      <alignment vertical="center"/>
    </xf>
    <xf numFmtId="0" fontId="0" fillId="0" borderId="0" xfId="0" quotePrefix="1" applyFill="1" applyBorder="1">
      <alignment vertical="center"/>
    </xf>
    <xf numFmtId="0" fontId="0" fillId="0" borderId="0" xfId="0" applyNumberFormat="1" applyBorder="1" applyAlignment="1">
      <alignment vertical="center"/>
    </xf>
    <xf numFmtId="0" fontId="0" fillId="36" borderId="0" xfId="0" applyFill="1">
      <alignment vertical="center"/>
    </xf>
    <xf numFmtId="0" fontId="0" fillId="37" borderId="0" xfId="0" applyFill="1">
      <alignment vertical="center"/>
    </xf>
    <xf numFmtId="0" fontId="0" fillId="38" borderId="0" xfId="0" applyFill="1" applyAlignment="1">
      <alignment vertical="center"/>
    </xf>
    <xf numFmtId="0" fontId="0" fillId="39" borderId="0" xfId="0" applyFill="1">
      <alignment vertical="center"/>
    </xf>
    <xf numFmtId="0" fontId="0" fillId="34" borderId="0" xfId="0" applyFill="1">
      <alignment vertical="center"/>
    </xf>
    <xf numFmtId="0" fontId="0" fillId="35" borderId="0" xfId="0" applyFill="1">
      <alignment vertical="center"/>
    </xf>
    <xf numFmtId="0" fontId="0" fillId="41" borderId="0" xfId="0" applyFill="1">
      <alignment vertical="center"/>
    </xf>
    <xf numFmtId="0" fontId="0" fillId="40" borderId="0" xfId="0" applyFill="1">
      <alignment vertical="center"/>
    </xf>
    <xf numFmtId="183" fontId="26" fillId="0" borderId="0" xfId="0" applyNumberFormat="1" applyFont="1" applyAlignment="1">
      <alignment horizontal="left" vertical="center"/>
    </xf>
    <xf numFmtId="0" fontId="27" fillId="0" borderId="0" xfId="0" applyFont="1" applyFill="1" applyAlignment="1">
      <alignment horizontal="right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25" xfId="0" applyFill="1" applyBorder="1">
      <alignment vertical="center"/>
    </xf>
    <xf numFmtId="0" fontId="21" fillId="0" borderId="0" xfId="44" applyFont="1">
      <alignment vertical="center"/>
    </xf>
    <xf numFmtId="0" fontId="26" fillId="39" borderId="0" xfId="0" applyFont="1" applyFill="1">
      <alignment vertical="center"/>
    </xf>
    <xf numFmtId="0" fontId="26" fillId="39" borderId="0" xfId="0" quotePrefix="1" applyFont="1" applyFill="1">
      <alignment vertical="center"/>
    </xf>
    <xf numFmtId="0" fontId="0" fillId="33" borderId="16" xfId="0" applyFill="1" applyBorder="1" applyAlignment="1">
      <alignment horizontal="center" vertical="center"/>
    </xf>
    <xf numFmtId="0" fontId="0" fillId="39" borderId="16" xfId="0" applyFill="1" applyBorder="1" applyAlignment="1">
      <alignment horizontal="center" vertical="center"/>
    </xf>
    <xf numFmtId="0" fontId="0" fillId="42" borderId="0" xfId="0" quotePrefix="1" applyFill="1">
      <alignment vertical="center"/>
    </xf>
    <xf numFmtId="176" fontId="21" fillId="0" borderId="15" xfId="0" applyNumberFormat="1" applyFont="1" applyBorder="1" applyAlignment="1">
      <alignment vertical="center"/>
    </xf>
    <xf numFmtId="176" fontId="21" fillId="0" borderId="19" xfId="0" applyNumberFormat="1" applyFont="1" applyBorder="1" applyAlignment="1">
      <alignment vertical="center"/>
    </xf>
    <xf numFmtId="1" fontId="21" fillId="0" borderId="15" xfId="0" applyNumberFormat="1" applyFont="1" applyBorder="1" applyAlignment="1">
      <alignment vertical="center"/>
    </xf>
    <xf numFmtId="11" fontId="21" fillId="0" borderId="15" xfId="0" applyNumberFormat="1" applyFont="1" applyBorder="1" applyAlignment="1">
      <alignment vertical="center"/>
    </xf>
    <xf numFmtId="176" fontId="0" fillId="0" borderId="15" xfId="0" applyNumberFormat="1" applyBorder="1" applyAlignment="1">
      <alignment vertical="center"/>
    </xf>
    <xf numFmtId="182" fontId="0" fillId="0" borderId="15" xfId="0" applyNumberFormat="1" applyBorder="1" applyAlignment="1">
      <alignment vertical="center"/>
    </xf>
    <xf numFmtId="176" fontId="0" fillId="0" borderId="19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1" fillId="0" borderId="13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 wrapText="1"/>
    </xf>
    <xf numFmtId="0" fontId="21" fillId="0" borderId="13" xfId="44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3" xfId="44" applyFont="1" applyFill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21" fillId="0" borderId="19" xfId="44" applyFont="1" applyFill="1" applyBorder="1" applyAlignment="1">
      <alignment horizontal="center" vertical="center" wrapText="1"/>
    </xf>
    <xf numFmtId="0" fontId="21" fillId="0" borderId="23" xfId="44" applyFont="1" applyFill="1" applyBorder="1" applyAlignment="1">
      <alignment horizontal="center" vertical="center" wrapText="1"/>
    </xf>
    <xf numFmtId="0" fontId="21" fillId="0" borderId="24" xfId="4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0" xfId="44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0" fontId="39" fillId="0" borderId="13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21" fillId="0" borderId="10" xfId="43" applyFont="1" applyBorder="1" applyAlignment="1">
      <alignment horizontal="center" vertical="center" wrapText="1"/>
    </xf>
    <xf numFmtId="0" fontId="21" fillId="0" borderId="18" xfId="43" applyFont="1" applyBorder="1" applyAlignment="1">
      <alignment horizontal="center" vertical="center" wrapText="1"/>
    </xf>
    <xf numFmtId="0" fontId="21" fillId="0" borderId="10" xfId="44" applyFont="1" applyFill="1" applyBorder="1" applyAlignment="1">
      <alignment horizontal="center" vertical="center" wrapText="1"/>
    </xf>
    <xf numFmtId="0" fontId="21" fillId="0" borderId="18" xfId="4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1" fillId="0" borderId="12" xfId="44" applyFont="1" applyFill="1" applyBorder="1" applyAlignment="1">
      <alignment horizontal="center" vertical="center" wrapText="1"/>
    </xf>
    <xf numFmtId="0" fontId="21" fillId="0" borderId="20" xfId="44" applyFont="1" applyFill="1" applyBorder="1" applyAlignment="1">
      <alignment horizontal="center" vertical="center" wrapText="1"/>
    </xf>
    <xf numFmtId="0" fontId="21" fillId="0" borderId="21" xfId="44" applyFont="1" applyFill="1" applyBorder="1" applyAlignment="1">
      <alignment horizontal="center" vertical="center" wrapText="1"/>
    </xf>
    <xf numFmtId="0" fontId="21" fillId="0" borderId="13" xfId="44" quotePrefix="1" applyFont="1" applyFill="1" applyBorder="1" applyAlignment="1">
      <alignment horizontal="center" vertical="center" wrapText="1"/>
    </xf>
    <xf numFmtId="0" fontId="21" fillId="0" borderId="14" xfId="44" quotePrefix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9" fillId="0" borderId="13" xfId="44" applyFont="1" applyFill="1" applyBorder="1" applyAlignment="1">
      <alignment horizontal="center" vertical="center" wrapText="1"/>
    </xf>
    <xf numFmtId="0" fontId="29" fillId="0" borderId="14" xfId="44" applyFont="1" applyFill="1" applyBorder="1" applyAlignment="1">
      <alignment horizontal="center" vertical="center" wrapText="1"/>
    </xf>
    <xf numFmtId="0" fontId="21" fillId="0" borderId="11" xfId="44" applyFont="1" applyFill="1" applyBorder="1" applyAlignment="1">
      <alignment horizontal="center" vertical="center" wrapText="1"/>
    </xf>
    <xf numFmtId="0" fontId="21" fillId="0" borderId="22" xfId="44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1" fillId="0" borderId="10" xfId="43" applyFont="1" applyFill="1" applyBorder="1" applyAlignment="1">
      <alignment horizontal="center" vertical="center" wrapText="1"/>
    </xf>
    <xf numFmtId="0" fontId="21" fillId="0" borderId="18" xfId="43" applyFont="1" applyFill="1" applyBorder="1" applyAlignment="1">
      <alignment horizontal="center" vertical="center" wrapText="1"/>
    </xf>
    <xf numFmtId="0" fontId="21" fillId="0" borderId="12" xfId="43" applyFont="1" applyBorder="1" applyAlignment="1">
      <alignment horizontal="center" vertical="center" wrapText="1"/>
    </xf>
    <xf numFmtId="0" fontId="21" fillId="0" borderId="19" xfId="43" applyFont="1" applyBorder="1" applyAlignment="1">
      <alignment horizontal="center" vertical="center" wrapText="1"/>
    </xf>
    <xf numFmtId="0" fontId="21" fillId="0" borderId="23" xfId="43" applyFont="1" applyBorder="1" applyAlignment="1">
      <alignment horizontal="center" vertical="center" wrapText="1"/>
    </xf>
    <xf numFmtId="0" fontId="21" fillId="0" borderId="24" xfId="43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29" fillId="0" borderId="13" xfId="43" applyFont="1" applyBorder="1" applyAlignment="1">
      <alignment horizontal="center" vertical="center" wrapText="1"/>
    </xf>
    <xf numFmtId="0" fontId="29" fillId="0" borderId="14" xfId="43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 wrapText="1"/>
    </xf>
    <xf numFmtId="0" fontId="21" fillId="0" borderId="14" xfId="42" applyNumberFormat="1" applyFont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0" fontId="21" fillId="0" borderId="10" xfId="42" applyNumberFormat="1" applyFont="1" applyBorder="1" applyAlignment="1">
      <alignment horizontal="center" vertical="center" wrapText="1"/>
    </xf>
    <xf numFmtId="0" fontId="21" fillId="0" borderId="18" xfId="42" applyNumberFormat="1" applyFont="1" applyBorder="1" applyAlignment="1">
      <alignment horizontal="center" vertical="center" wrapText="1"/>
    </xf>
    <xf numFmtId="0" fontId="21" fillId="0" borderId="17" xfId="44" applyFont="1" applyFill="1" applyBorder="1" applyAlignment="1">
      <alignment horizontal="center" vertical="center" wrapText="1"/>
    </xf>
    <xf numFmtId="0" fontId="34" fillId="0" borderId="13" xfId="44" applyFont="1" applyFill="1" applyBorder="1" applyAlignment="1">
      <alignment horizontal="center" vertical="center" wrapText="1"/>
    </xf>
    <xf numFmtId="0" fontId="34" fillId="0" borderId="14" xfId="44" applyFont="1" applyFill="1" applyBorder="1" applyAlignment="1">
      <alignment horizontal="center" vertical="center" wrapText="1"/>
    </xf>
    <xf numFmtId="0" fontId="41" fillId="0" borderId="19" xfId="44" applyFont="1" applyFill="1" applyBorder="1" applyAlignment="1">
      <alignment horizontal="center" vertical="center" wrapText="1"/>
    </xf>
    <xf numFmtId="0" fontId="41" fillId="0" borderId="23" xfId="44" applyFont="1" applyFill="1" applyBorder="1" applyAlignment="1">
      <alignment horizontal="center" vertical="center" wrapText="1"/>
    </xf>
    <xf numFmtId="0" fontId="41" fillId="0" borderId="24" xfId="44" applyFont="1" applyFill="1" applyBorder="1" applyAlignment="1">
      <alignment horizontal="center" vertical="center" wrapText="1"/>
    </xf>
    <xf numFmtId="0" fontId="29" fillId="0" borderId="10" xfId="44" applyFont="1" applyFill="1" applyBorder="1" applyAlignment="1">
      <alignment horizontal="center" vertical="center" wrapText="1"/>
    </xf>
    <xf numFmtId="0" fontId="29" fillId="0" borderId="12" xfId="44" applyFont="1" applyFill="1" applyBorder="1" applyAlignment="1">
      <alignment horizontal="center" vertical="center" wrapText="1"/>
    </xf>
    <xf numFmtId="0" fontId="29" fillId="0" borderId="20" xfId="44" applyFont="1" applyFill="1" applyBorder="1" applyAlignment="1">
      <alignment horizontal="center" vertical="center" wrapText="1"/>
    </xf>
    <xf numFmtId="0" fontId="29" fillId="0" borderId="21" xfId="44" applyFont="1" applyFill="1" applyBorder="1" applyAlignment="1">
      <alignment horizontal="center" vertical="center" wrapText="1"/>
    </xf>
    <xf numFmtId="0" fontId="41" fillId="0" borderId="13" xfId="44" applyFont="1" applyFill="1" applyBorder="1" applyAlignment="1">
      <alignment horizontal="center" vertical="center" wrapText="1"/>
    </xf>
    <xf numFmtId="0" fontId="41" fillId="0" borderId="14" xfId="44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</cellXfs>
  <cellStyles count="47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5" xr:uid="{00000000-0005-0000-0000-000029000000}"/>
    <cellStyle name="標準 2_1_物性値のまとめ" xfId="42" xr:uid="{00000000-0005-0000-0000-00002A000000}"/>
    <cellStyle name="標準 3" xfId="43" xr:uid="{00000000-0005-0000-0000-00002B000000}"/>
    <cellStyle name="標準 4" xfId="46" xr:uid="{00000000-0005-0000-0000-00002C000000}"/>
    <cellStyle name="標準_05FLIP入力データ(宍喰川)" xfId="44" xr:uid="{00000000-0005-0000-0000-00002D000000}"/>
    <cellStyle name="良い" xfId="6" builtinId="26" customBuiltin="1"/>
  </cellStyles>
  <dxfs count="32"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108</xdr:row>
      <xdr:rowOff>0</xdr:rowOff>
    </xdr:from>
    <xdr:to>
      <xdr:col>19</xdr:col>
      <xdr:colOff>608457</xdr:colOff>
      <xdr:row>172</xdr:row>
      <xdr:rowOff>151162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B9CE57-4AFB-45DC-8A26-AB663F147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0" y="3962400"/>
          <a:ext cx="9142857" cy="9904762"/>
        </a:xfrm>
        <a:prstGeom prst="rect">
          <a:avLst/>
        </a:prstGeom>
      </xdr:spPr>
    </xdr:pic>
    <xdr:clientData/>
  </xdr:twoCellAnchor>
  <xdr:twoCellAnchor>
    <xdr:from>
      <xdr:col>5</xdr:col>
      <xdr:colOff>428625</xdr:colOff>
      <xdr:row>119</xdr:row>
      <xdr:rowOff>47625</xdr:rowOff>
    </xdr:from>
    <xdr:to>
      <xdr:col>6</xdr:col>
      <xdr:colOff>28575</xdr:colOff>
      <xdr:row>120</xdr:row>
      <xdr:rowOff>114300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CCCB2FF-3A04-4A11-8F99-5A3B997B36C2}"/>
            </a:ext>
          </a:extLst>
        </xdr:cNvPr>
        <xdr:cNvSpPr/>
      </xdr:nvSpPr>
      <xdr:spPr>
        <a:xfrm>
          <a:off x="3476625" y="568642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523875</xdr:colOff>
      <xdr:row>129</xdr:row>
      <xdr:rowOff>47625</xdr:rowOff>
    </xdr:from>
    <xdr:to>
      <xdr:col>14</xdr:col>
      <xdr:colOff>123825</xdr:colOff>
      <xdr:row>130</xdr:row>
      <xdr:rowOff>114300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421A2304-1C7A-4EBE-9588-95037EC4D6B4}"/>
            </a:ext>
          </a:extLst>
        </xdr:cNvPr>
        <xdr:cNvSpPr/>
      </xdr:nvSpPr>
      <xdr:spPr>
        <a:xfrm>
          <a:off x="8448675" y="721042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130</xdr:row>
      <xdr:rowOff>38100</xdr:rowOff>
    </xdr:from>
    <xdr:to>
      <xdr:col>6</xdr:col>
      <xdr:colOff>9525</xdr:colOff>
      <xdr:row>131</xdr:row>
      <xdr:rowOff>104775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A578642C-5751-4B17-8A85-49C5C04AC0C1}"/>
            </a:ext>
          </a:extLst>
        </xdr:cNvPr>
        <xdr:cNvSpPr/>
      </xdr:nvSpPr>
      <xdr:spPr>
        <a:xfrm>
          <a:off x="3457575" y="7353300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523875</xdr:colOff>
      <xdr:row>140</xdr:row>
      <xdr:rowOff>19050</xdr:rowOff>
    </xdr:from>
    <xdr:to>
      <xdr:col>14</xdr:col>
      <xdr:colOff>123825</xdr:colOff>
      <xdr:row>141</xdr:row>
      <xdr:rowOff>85725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8E642EA6-4FE8-40AC-BE5B-2AFA0FB2C0B4}"/>
            </a:ext>
          </a:extLst>
        </xdr:cNvPr>
        <xdr:cNvSpPr/>
      </xdr:nvSpPr>
      <xdr:spPr>
        <a:xfrm>
          <a:off x="8448675" y="8858250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419100</xdr:colOff>
      <xdr:row>141</xdr:row>
      <xdr:rowOff>28575</xdr:rowOff>
    </xdr:from>
    <xdr:to>
      <xdr:col>6</xdr:col>
      <xdr:colOff>19050</xdr:colOff>
      <xdr:row>142</xdr:row>
      <xdr:rowOff>95250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F05FF22C-ACDE-4E46-A2E7-AE1EFCF0B274}"/>
            </a:ext>
          </a:extLst>
        </xdr:cNvPr>
        <xdr:cNvSpPr/>
      </xdr:nvSpPr>
      <xdr:spPr>
        <a:xfrm>
          <a:off x="3467100" y="902017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514350</xdr:colOff>
      <xdr:row>151</xdr:row>
      <xdr:rowOff>47625</xdr:rowOff>
    </xdr:from>
    <xdr:to>
      <xdr:col>14</xdr:col>
      <xdr:colOff>114300</xdr:colOff>
      <xdr:row>152</xdr:row>
      <xdr:rowOff>114300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ED9E9C6C-332E-40F6-98D5-2B7D6022A822}"/>
            </a:ext>
          </a:extLst>
        </xdr:cNvPr>
        <xdr:cNvSpPr/>
      </xdr:nvSpPr>
      <xdr:spPr>
        <a:xfrm>
          <a:off x="8439150" y="1056322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428625</xdr:colOff>
      <xdr:row>152</xdr:row>
      <xdr:rowOff>57150</xdr:rowOff>
    </xdr:from>
    <xdr:to>
      <xdr:col>6</xdr:col>
      <xdr:colOff>28575</xdr:colOff>
      <xdr:row>153</xdr:row>
      <xdr:rowOff>123825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4B63214A-4BE4-4668-B7BE-7E91B820022D}"/>
            </a:ext>
          </a:extLst>
        </xdr:cNvPr>
        <xdr:cNvSpPr/>
      </xdr:nvSpPr>
      <xdr:spPr>
        <a:xfrm>
          <a:off x="3476625" y="10725150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495300</xdr:colOff>
      <xdr:row>162</xdr:row>
      <xdr:rowOff>9525</xdr:rowOff>
    </xdr:from>
    <xdr:to>
      <xdr:col>14</xdr:col>
      <xdr:colOff>95250</xdr:colOff>
      <xdr:row>163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D76F2C4C-BF34-4C91-931D-3CEBC87EC4A1}"/>
            </a:ext>
          </a:extLst>
        </xdr:cNvPr>
        <xdr:cNvSpPr/>
      </xdr:nvSpPr>
      <xdr:spPr>
        <a:xfrm>
          <a:off x="8420100" y="1220152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419100</xdr:colOff>
      <xdr:row>163</xdr:row>
      <xdr:rowOff>38100</xdr:rowOff>
    </xdr:from>
    <xdr:to>
      <xdr:col>6</xdr:col>
      <xdr:colOff>19050</xdr:colOff>
      <xdr:row>164</xdr:row>
      <xdr:rowOff>104775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FE004F04-5D26-4064-B77E-A8B3A24D11A2}"/>
            </a:ext>
          </a:extLst>
        </xdr:cNvPr>
        <xdr:cNvSpPr/>
      </xdr:nvSpPr>
      <xdr:spPr>
        <a:xfrm>
          <a:off x="3467100" y="12382500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381000</xdr:colOff>
      <xdr:row>103</xdr:row>
      <xdr:rowOff>9525</xdr:rowOff>
    </xdr:from>
    <xdr:to>
      <xdr:col>5</xdr:col>
      <xdr:colOff>506730</xdr:colOff>
      <xdr:row>103</xdr:row>
      <xdr:rowOff>140970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E3BE1EB1-0521-4FAF-A1E4-B65B9C59907C}"/>
            </a:ext>
          </a:extLst>
        </xdr:cNvPr>
        <xdr:cNvSpPr/>
      </xdr:nvSpPr>
      <xdr:spPr>
        <a:xfrm>
          <a:off x="3429000" y="3971925"/>
          <a:ext cx="125730" cy="1314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0</xdr:colOff>
      <xdr:row>32</xdr:row>
      <xdr:rowOff>0</xdr:rowOff>
    </xdr:from>
    <xdr:to>
      <xdr:col>19</xdr:col>
      <xdr:colOff>608457</xdr:colOff>
      <xdr:row>96</xdr:row>
      <xdr:rowOff>151162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F6387CB-1C71-4250-9D3E-FB058E5E1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0" y="15697200"/>
          <a:ext cx="9142857" cy="9904762"/>
        </a:xfrm>
        <a:prstGeom prst="rect">
          <a:avLst/>
        </a:prstGeom>
      </xdr:spPr>
    </xdr:pic>
    <xdr:clientData/>
  </xdr:twoCellAnchor>
  <xdr:twoCellAnchor>
    <xdr:from>
      <xdr:col>5</xdr:col>
      <xdr:colOff>447675</xdr:colOff>
      <xdr:row>37</xdr:row>
      <xdr:rowOff>47625</xdr:rowOff>
    </xdr:from>
    <xdr:to>
      <xdr:col>6</xdr:col>
      <xdr:colOff>47625</xdr:colOff>
      <xdr:row>38</xdr:row>
      <xdr:rowOff>114300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C462905-0A43-4AAE-B7D3-7C348E9E4947}"/>
            </a:ext>
          </a:extLst>
        </xdr:cNvPr>
        <xdr:cNvSpPr/>
      </xdr:nvSpPr>
      <xdr:spPr>
        <a:xfrm>
          <a:off x="3495675" y="1650682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457200</xdr:colOff>
      <xdr:row>48</xdr:row>
      <xdr:rowOff>28575</xdr:rowOff>
    </xdr:from>
    <xdr:to>
      <xdr:col>16</xdr:col>
      <xdr:colOff>57150</xdr:colOff>
      <xdr:row>49</xdr:row>
      <xdr:rowOff>95250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671DD82D-0E6F-47F8-91B3-49355718FFAD}"/>
            </a:ext>
          </a:extLst>
        </xdr:cNvPr>
        <xdr:cNvSpPr/>
      </xdr:nvSpPr>
      <xdr:spPr>
        <a:xfrm>
          <a:off x="9601200" y="1816417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419100</xdr:colOff>
      <xdr:row>49</xdr:row>
      <xdr:rowOff>28575</xdr:rowOff>
    </xdr:from>
    <xdr:to>
      <xdr:col>6</xdr:col>
      <xdr:colOff>19050</xdr:colOff>
      <xdr:row>50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1AF620D4-AFE9-4A33-8E6F-9DA71D00270F}"/>
            </a:ext>
          </a:extLst>
        </xdr:cNvPr>
        <xdr:cNvSpPr/>
      </xdr:nvSpPr>
      <xdr:spPr>
        <a:xfrm>
          <a:off x="3467100" y="18316575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466725</xdr:colOff>
      <xdr:row>58</xdr:row>
      <xdr:rowOff>19050</xdr:rowOff>
    </xdr:from>
    <xdr:to>
      <xdr:col>16</xdr:col>
      <xdr:colOff>66675</xdr:colOff>
      <xdr:row>59</xdr:row>
      <xdr:rowOff>85725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B7472B63-50B1-4EB4-AE2C-F22045F6DB7A}"/>
            </a:ext>
          </a:extLst>
        </xdr:cNvPr>
        <xdr:cNvSpPr/>
      </xdr:nvSpPr>
      <xdr:spPr>
        <a:xfrm>
          <a:off x="9610725" y="19678650"/>
          <a:ext cx="209550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381000</xdr:colOff>
      <xdr:row>26</xdr:row>
      <xdr:rowOff>9525</xdr:rowOff>
    </xdr:from>
    <xdr:to>
      <xdr:col>5</xdr:col>
      <xdr:colOff>506730</xdr:colOff>
      <xdr:row>26</xdr:row>
      <xdr:rowOff>140970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4001E92D-07CD-41B9-9B80-B3B7D89DB45D}"/>
            </a:ext>
          </a:extLst>
        </xdr:cNvPr>
        <xdr:cNvSpPr/>
      </xdr:nvSpPr>
      <xdr:spPr>
        <a:xfrm>
          <a:off x="3429000" y="3971925"/>
          <a:ext cx="125730" cy="1314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24"/>
  <sheetViews>
    <sheetView tabSelected="1" topLeftCell="A79" workbookViewId="0">
      <selection activeCell="D100" sqref="D100"/>
    </sheetView>
  </sheetViews>
  <sheetFormatPr defaultRowHeight="12"/>
  <sheetData>
    <row r="2" spans="2:8">
      <c r="B2" t="s">
        <v>913</v>
      </c>
    </row>
    <row r="4" spans="2:8">
      <c r="B4" s="114" t="s">
        <v>220</v>
      </c>
      <c r="C4" t="s">
        <v>914</v>
      </c>
    </row>
    <row r="5" spans="2:8">
      <c r="D5" t="s">
        <v>919</v>
      </c>
      <c r="H5" t="s">
        <v>920</v>
      </c>
    </row>
    <row r="6" spans="2:8">
      <c r="D6" t="s">
        <v>921</v>
      </c>
      <c r="H6" t="s">
        <v>922</v>
      </c>
    </row>
    <row r="8" spans="2:8">
      <c r="B8" s="114" t="s">
        <v>221</v>
      </c>
      <c r="C8" t="s">
        <v>923</v>
      </c>
    </row>
    <row r="9" spans="2:8">
      <c r="B9" s="114"/>
      <c r="D9" s="114" t="s">
        <v>915</v>
      </c>
      <c r="E9" t="s">
        <v>916</v>
      </c>
      <c r="F9" s="232" t="s">
        <v>917</v>
      </c>
      <c r="G9" t="s">
        <v>918</v>
      </c>
    </row>
    <row r="11" spans="2:8">
      <c r="B11" s="114" t="s">
        <v>222</v>
      </c>
      <c r="C11" t="s">
        <v>924</v>
      </c>
    </row>
    <row r="12" spans="2:8">
      <c r="B12" s="114"/>
      <c r="C12" t="s">
        <v>925</v>
      </c>
    </row>
    <row r="13" spans="2:8">
      <c r="B13" s="114"/>
      <c r="C13" t="s">
        <v>926</v>
      </c>
    </row>
    <row r="14" spans="2:8">
      <c r="B14" s="114"/>
      <c r="C14" t="s">
        <v>927</v>
      </c>
    </row>
    <row r="15" spans="2:8">
      <c r="D15" s="108"/>
      <c r="E15" t="s">
        <v>928</v>
      </c>
    </row>
    <row r="17" spans="2:7">
      <c r="B17" s="114" t="s">
        <v>223</v>
      </c>
      <c r="C17" t="s">
        <v>929</v>
      </c>
    </row>
    <row r="20" spans="2:7">
      <c r="C20" s="47" t="s">
        <v>938</v>
      </c>
    </row>
    <row r="22" spans="2:7">
      <c r="C22" s="233" t="s">
        <v>930</v>
      </c>
    </row>
    <row r="24" spans="2:7">
      <c r="D24" t="s">
        <v>931</v>
      </c>
    </row>
    <row r="25" spans="2:7">
      <c r="E25" t="s">
        <v>935</v>
      </c>
    </row>
    <row r="27" spans="2:7">
      <c r="G27" t="s">
        <v>933</v>
      </c>
    </row>
    <row r="29" spans="2:7">
      <c r="F29" t="s">
        <v>936</v>
      </c>
    </row>
    <row r="31" spans="2:7">
      <c r="F31" t="s">
        <v>937</v>
      </c>
    </row>
    <row r="99" spans="4:7">
      <c r="D99" s="47" t="s">
        <v>939</v>
      </c>
    </row>
    <row r="100" spans="4:7">
      <c r="D100" s="47" t="s">
        <v>940</v>
      </c>
    </row>
    <row r="101" spans="4:7">
      <c r="D101" t="s">
        <v>931</v>
      </c>
    </row>
    <row r="102" spans="4:7">
      <c r="E102" t="s">
        <v>932</v>
      </c>
    </row>
    <row r="104" spans="4:7">
      <c r="G104" t="s">
        <v>933</v>
      </c>
    </row>
    <row r="106" spans="4:7">
      <c r="F106" t="s">
        <v>934</v>
      </c>
    </row>
    <row r="109" spans="4:7">
      <c r="F109" s="134"/>
    </row>
    <row r="110" spans="4:7">
      <c r="F110" s="134"/>
    </row>
    <row r="111" spans="4:7">
      <c r="F111" s="134"/>
    </row>
    <row r="112" spans="4:7">
      <c r="F112" s="219"/>
    </row>
    <row r="113" spans="6:6">
      <c r="F113" s="215"/>
    </row>
    <row r="114" spans="6:6">
      <c r="F114" s="215"/>
    </row>
    <row r="115" spans="6:6">
      <c r="F115" s="31"/>
    </row>
    <row r="116" spans="6:6">
      <c r="F116" s="31"/>
    </row>
    <row r="117" spans="6:6">
      <c r="F117" s="31"/>
    </row>
    <row r="118" spans="6:6">
      <c r="F118" s="31"/>
    </row>
    <row r="119" spans="6:6">
      <c r="F119" s="31"/>
    </row>
    <row r="120" spans="6:6">
      <c r="F120" s="31"/>
    </row>
    <row r="121" spans="6:6">
      <c r="F121" s="31"/>
    </row>
    <row r="122" spans="6:6">
      <c r="F122" s="31"/>
    </row>
    <row r="123" spans="6:6">
      <c r="F123" s="31"/>
    </row>
    <row r="124" spans="6:6">
      <c r="F124" s="31"/>
    </row>
  </sheetData>
  <phoneticPr fontId="19"/>
  <pageMargins left="0.7" right="0.7" top="0.75" bottom="0.75" header="0.3" footer="0.3"/>
  <pageSetup paperSize="9" orientation="portrait" copies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N102"/>
  <sheetViews>
    <sheetView workbookViewId="0"/>
  </sheetViews>
  <sheetFormatPr defaultRowHeight="12"/>
  <cols>
    <col min="5" max="5" width="10.7109375" customWidth="1"/>
    <col min="55" max="56" width="9.140625" style="31"/>
    <col min="57" max="57" width="9.7109375" style="31" bestFit="1" customWidth="1"/>
    <col min="58" max="66" width="9.140625" style="31"/>
  </cols>
  <sheetData>
    <row r="1" spans="1:66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 s="205" t="s">
        <v>459</v>
      </c>
      <c r="J1" s="31"/>
      <c r="K1" s="31"/>
      <c r="L1" s="31"/>
      <c r="M1" s="31"/>
      <c r="N1" s="31"/>
      <c r="O1" s="31"/>
      <c r="P1" s="31"/>
      <c r="Q1" s="31"/>
      <c r="R1" s="31"/>
      <c r="S1" s="31"/>
      <c r="BC1" s="205" t="s">
        <v>459</v>
      </c>
    </row>
    <row r="2" spans="1:66">
      <c r="E2" t="s">
        <v>149</v>
      </c>
      <c r="F2" t="s">
        <v>151</v>
      </c>
      <c r="G2" t="s">
        <v>150</v>
      </c>
      <c r="H2" t="s">
        <v>153</v>
      </c>
      <c r="I2" s="205" t="s">
        <v>465</v>
      </c>
      <c r="J2" s="31"/>
      <c r="K2" s="31"/>
      <c r="L2" s="31"/>
      <c r="M2" s="31"/>
      <c r="N2" s="31"/>
      <c r="O2" s="31"/>
      <c r="P2" s="31"/>
      <c r="Q2" s="31"/>
      <c r="R2" s="208" t="str">
        <f>CHAR(10)</f>
        <v xml:space="preserve">
</v>
      </c>
      <c r="S2" s="31"/>
      <c r="BC2" s="205" t="s">
        <v>465</v>
      </c>
      <c r="BL2" s="208" t="str">
        <f>CHAR(10)</f>
        <v xml:space="preserve">
</v>
      </c>
    </row>
    <row r="3" spans="1:66">
      <c r="B3" t="s">
        <v>155</v>
      </c>
      <c r="I3" s="31" t="s">
        <v>535</v>
      </c>
      <c r="J3" s="31"/>
      <c r="K3" s="31"/>
      <c r="L3" s="31"/>
      <c r="M3" s="31"/>
      <c r="N3" s="31"/>
      <c r="O3" s="31"/>
      <c r="P3" s="31"/>
      <c r="Q3" s="31"/>
      <c r="R3" s="31"/>
      <c r="S3" s="31"/>
      <c r="BC3" s="31" t="s">
        <v>458</v>
      </c>
    </row>
    <row r="4" spans="1:66">
      <c r="H4" s="47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BC4" s="31" t="s">
        <v>460</v>
      </c>
    </row>
    <row r="5" spans="1:66" ht="12" customHeight="1">
      <c r="C5" s="234" t="s">
        <v>18</v>
      </c>
      <c r="D5" s="236" t="s">
        <v>25</v>
      </c>
      <c r="E5" s="255" t="s">
        <v>21</v>
      </c>
      <c r="F5" s="238" t="s">
        <v>159</v>
      </c>
      <c r="G5" s="238" t="s">
        <v>160</v>
      </c>
      <c r="H5" s="240" t="s">
        <v>144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BC5" s="31" t="s">
        <v>461</v>
      </c>
    </row>
    <row r="6" spans="1:66">
      <c r="C6" s="235"/>
      <c r="D6" s="237"/>
      <c r="E6" s="256"/>
      <c r="F6" s="239"/>
      <c r="G6" s="239"/>
      <c r="H6" s="24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BC6" s="31" t="s">
        <v>463</v>
      </c>
    </row>
    <row r="7" spans="1:66">
      <c r="C7" s="42"/>
      <c r="D7" s="8"/>
      <c r="E7" s="25" t="s">
        <v>80</v>
      </c>
      <c r="F7" s="43" t="s">
        <v>157</v>
      </c>
      <c r="G7" s="43" t="s">
        <v>158</v>
      </c>
      <c r="H7" s="4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BC7" s="31" t="s">
        <v>462</v>
      </c>
    </row>
    <row r="8" spans="1:66">
      <c r="B8" s="137" t="s">
        <v>229</v>
      </c>
      <c r="C8" s="4"/>
      <c r="D8" s="8"/>
      <c r="E8" s="44" t="s">
        <v>390</v>
      </c>
      <c r="F8" s="43" t="s">
        <v>156</v>
      </c>
      <c r="G8" s="43" t="s">
        <v>156</v>
      </c>
      <c r="H8" s="45" t="s">
        <v>145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BC8" s="31" t="s">
        <v>464</v>
      </c>
    </row>
    <row r="9" spans="1:66">
      <c r="A9">
        <f>MATCH(B9,'mat2'!$F$1:$F$1010,0)</f>
        <v>126</v>
      </c>
      <c r="B9">
        <v>7</v>
      </c>
      <c r="C9" s="45" t="str">
        <f>VLOOKUP($A$9-1,'mat2'!$A$1:$BE$400,C$1,FALSE)</f>
        <v>MA</v>
      </c>
      <c r="D9" s="12" t="str">
        <f>VLOOKUP($A$9-1,'mat2'!$A$1:$BE$400,D$1,FALSE)</f>
        <v>XHED</v>
      </c>
      <c r="E9" s="26" t="str">
        <f>VLOOKUP($A$9-1,'mat2'!$A$1:$BE$400,E$1,FALSE)</f>
        <v>RHO</v>
      </c>
      <c r="F9" s="45" t="str">
        <f>VLOOKUP($A$9-1,'mat2'!$A$1:$BE$400,F$1,FALSE)</f>
        <v>VS</v>
      </c>
      <c r="G9" s="45" t="str">
        <f>VLOOKUP($A$9-1,'mat2'!$A$1:$BE$400,G$1,FALSE)</f>
        <v>VP</v>
      </c>
      <c r="H9" s="15" t="str">
        <f>VLOOKUP($A$9-1,'mat2'!$A$1:$BE$400,H$1,FALSE)</f>
        <v>WIDTH</v>
      </c>
      <c r="I9" s="206">
        <f>IF($B$9&gt;=10000,0,IF($B$9&gt;=1000,1,IF($B$9&gt;=100,2,IF($B$9&gt;=10,3,4))))</f>
        <v>4</v>
      </c>
      <c r="J9" s="31"/>
      <c r="K9" s="204"/>
      <c r="L9" s="31"/>
      <c r="M9" s="31"/>
      <c r="N9" s="31"/>
      <c r="O9" s="31"/>
      <c r="P9" s="31"/>
      <c r="Q9" s="31"/>
      <c r="R9" s="31"/>
      <c r="S9" s="31"/>
      <c r="BC9" s="206">
        <f>IF($B$9&gt;=10000,0,IF($B$9&gt;=1000,1,IF($B$9&gt;=100,2,IF($B$9&gt;=10,3,4))))</f>
        <v>4</v>
      </c>
      <c r="BE9" s="204"/>
    </row>
    <row r="10" spans="1:66">
      <c r="A10">
        <f>A9</f>
        <v>126</v>
      </c>
      <c r="C10" s="3">
        <f>VLOOKUP($A10,'mat2'!$A$1:$BE$400,C$1,FALSE)</f>
        <v>20300</v>
      </c>
      <c r="D10" s="3" t="str">
        <f>VLOOKUP($A10,'mat2'!$A$1:$BE$400,D$1,FALSE)</f>
        <v>底面境界</v>
      </c>
      <c r="E10" s="34">
        <f>VLOOKUP($A10,'mat2'!$A$1:$BE$400,E$1,FALSE)</f>
        <v>2</v>
      </c>
      <c r="F10" s="3">
        <f>VLOOKUP($A10,'mat2'!$A$1:$BE$400,F$1,FALSE)</f>
        <v>350</v>
      </c>
      <c r="G10" s="46">
        <f>VLOOKUP($A10,'mat2'!$A$1:$BE$400,G$1,FALSE)</f>
        <v>1700</v>
      </c>
      <c r="H10" s="34">
        <f>IF(VLOOKUP($A10,'mat2'!$A$1:$BE$400,H$1,FALSE)=0,1,VLOOKUP($A10,'mat2'!$A$1:$BE$400,H$1,FALSE))</f>
        <v>5</v>
      </c>
      <c r="I10" s="206" t="str">
        <f>K10&amp;$R$2&amp;$I$3&amp;$R$2&amp;L10&amp;$R$2&amp;$I$2</f>
        <v>20300    7 底面境界###底面境界
#-------VP--------VS-------RHO-----WIDTH
  1700.000   350.000    2.0000    5.0000
#---+----+----+----+----+----+----+----+----+----+----+----+----+----+----+----+</v>
      </c>
      <c r="J10" s="206">
        <f>IF($C10&gt;=10000,0,IF($C10&gt;=1000,1,IF($C10&gt;=100,2,IF($C10&gt;=10,3,4))))</f>
        <v>0</v>
      </c>
      <c r="K10" s="209" t="str">
        <f>REPT(" ",J10)&amp;FIXED($C10,0,1)&amp;REPT(" ",$I$9)&amp;FIXED($B$9,0,1)&amp;" "&amp;$D10&amp;"###"&amp;D10</f>
        <v>20300    7 底面境界###底面境界</v>
      </c>
      <c r="L10" s="207" t="str">
        <f>RIGHT(REPT(" ",10)&amp;TEXT($G10,"#######.000"),10)&amp;RIGHT(REPT(" ",10)&amp;TEXT($F10,"#######.000"),10)&amp;RIGHT(REPT(" ",10)&amp;TEXT($E10,"####0.0000"),10)&amp;RIGHT(REPT(" ",10)&amp;TEXT($H10,"####0.0000"),10)</f>
        <v xml:space="preserve">  1700.000   350.000    2.0000    5.0000</v>
      </c>
      <c r="M10" s="31"/>
      <c r="N10" s="31"/>
      <c r="O10" s="31"/>
      <c r="P10" s="31"/>
      <c r="Q10" s="31"/>
      <c r="R10" s="31"/>
      <c r="S10" s="132"/>
      <c r="BC10" s="206" t="str">
        <f>BE10&amp;$BL$2&amp;$BC$3&amp;$BL$2&amp;BF10&amp;$BL$2&amp;$BC$4&amp;$BL$2&amp;BG10&amp;$BL$2&amp;$BC$5&amp;$BL$2&amp;BH10&amp;$BL$2&amp;$BC$6&amp;$BL$2&amp;BI10&amp;IF(BB10=2,$BL$2&amp;$BC$7&amp;$BL$2&amp;BJ10&amp;$BL$2&amp;$BC$8&amp;$BL$2&amp;BK10,IF(BB10=1,$BL$2&amp;$BC$7&amp;$BL$2&amp;BJ10,""))&amp;$BL$2&amp;$BC$2</f>
        <v>20300    7 底面境界###底面境界
#--- SIGM0--------GO-------PMG-------RK0-------PMK-------POI--------AA--------BB
  350.0000    1700.0    5.0000----+----+    0.0000面境界###底面境界 0.0000E+0 0.0000E+0
#------RHO------- PN-------WKF-----WIDTH----L-JOIN---LR--IAB-----FAABB-IUST-KILL
    2.0000    5.0000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0" s="206">
        <f>IF($C10&gt;=10000,0,IF($C10&gt;=1000,1,IF($C10&gt;=100,2,IF($C10&gt;=10,3,4))))</f>
        <v>0</v>
      </c>
      <c r="BE10" s="209" t="str">
        <f>REPT(" ",BD10)&amp;FIXED($C10,0,1)&amp;REPT(" ",$BC$9)&amp;FIXED($B$9,0,1)&amp;" "&amp;$D10&amp;"###"&amp;D10</f>
        <v>20300    7 底面境界###底面境界</v>
      </c>
      <c r="BF10" s="207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350.0000    1700.0    5.0000----+----+    0.0000面境界###底面境界 0.0000E+0 0.0000E+0</v>
      </c>
      <c r="BG10" s="212" t="str">
        <f t="shared" ref="BG10:BG54" si="0">RIGHT(REPT(" ",10)&amp;TEXT($E10,"####0.0000"),10)&amp;RIGHT(REPT(" ",10)&amp;TEXT($L10,"####0.0000"),10)&amp;RIGHT(REPT(" ",10)&amp;TEXT($M10,"0.0000E+0"),10)&amp;RIGHT(REPT(" ",10)&amp;TEXT($AH10,"####0.0000"),10)&amp;RIGHT(REPT(" ",5)&amp;TEXT($AS10,"####0"),5)&amp;RIGHT(REPT(" ",5)&amp;TEXT($AU10,"####0"),5)&amp;RIGHT(REPT(" ",5)&amp;TEXT($AT10,"####0"),5)&amp;RIGHT(REPT(" ",5)&amp;TEXT($AL10,"####0"),5)&amp;RIGHT(REPT(" ",10)&amp;TEXT($AO10,"####0.0000"),10)&amp;RIGHT(REPT(" ",5)&amp;TEXT($AI10,"####0"),5)&amp;RIGHT(REPT(" ",5)&amp;TEXT($AJ10,"####0"),5)</f>
        <v xml:space="preserve">    2.0000    5.0000 0.0000E+0    0.0000    0    0    0    0    0.0000    0    0</v>
      </c>
      <c r="BH10" s="210" t="str">
        <f t="shared" ref="BH10:BH54" si="1">RIGHT(REPT(" ",10)&amp;TEXT($N10,"####0.0000"),10)&amp;RIGHT(REPT(" ",5)&amp;TEXT($AV10,"####0"),5)&amp;RIGHT(REPT(" ",5)&amp;TEXT($AW10,"####0"),5)&amp;RIGHT(REPT(" ",10)&amp;TEXT($AX10,"####0.0000"),10)&amp;RIGHT(REPT(" ",10)&amp;TEXT($AY10,"###0.00000"),10)&amp;RIGHT(REPT(" ",5)&amp;TEXT($BB10,"####0"),5)&amp;RIGHT(REPT(" ",5)&amp;TEXT($AP10,"####0"),5)&amp;RIGHT(REPT(" ",10)&amp;TEXT($AQ10,"###0.00000"),10)&amp;RIGHT(REPT(" ",10)&amp;TEXT($AR10,"###0.00000"),10)&amp;RIGHT(REPT(" ",5)&amp;TEXT($AZ10,"#####0"),5)&amp;RIGHT(REPT(" ",5)&amp;TEXT($W10,"####0"),5)</f>
        <v xml:space="preserve">    0.0000    0    0    0.0000   0.00000    0    0   0.00000   0.00000    0    0</v>
      </c>
      <c r="BI10" s="214" t="str">
        <f t="shared" ref="BI10:BI54" si="2">RIGHT(REPT(" ",10)&amp;TEXT($O10,"####0.0000"),10)&amp;RIGHT(REPT(" ",10)&amp;TEXT($P10,"####0.0000"),10)&amp;RIGHT(REPT(" ",10)&amp;TEXT($Q10,"####0.0000"),10)&amp;RIGHT(REPT(" ",10)&amp;TEXT($R10,"####0.0000"),10)&amp;RIGHT(REPT(" ",10)&amp;TEXT($S10,"####0.0000"),10)&amp;RIGHT(REPT(" ",10)&amp;TEXT($T10,"####0.0000"),10)&amp;RIGHT(REPT(" ",10)&amp;TEXT($U10,"####0.0000"),10)&amp;RIGHT(REPT(" ",10)&amp;TEXT($V10,"####0.0000"),10)</f>
        <v xml:space="preserve">    0.0000    0.0000    0.0000    0.0000    0.0000    0.0000    0.0000    0.0000</v>
      </c>
      <c r="BJ10" s="211" t="str">
        <f t="shared" ref="BJ10:BJ54" si="3">RIGHT(REPT(" ",5)&amp;TEXT($X10,"#####0"),5)&amp;RIGHT(REPT(" ",5)&amp;TEXT($Y10,"#####0"),5)&amp;RIGHT(REPT(" ",10)&amp;TEXT($BA10,"0.0000E+0"),10)&amp;REPT(" ",35)&amp;RIGHT(REPT(" ",10)&amp;TEXT($AK10,"####0.0000"),10)</f>
        <v xml:space="preserve">    0    0 0.0000E+0                                       0.0000</v>
      </c>
      <c r="BK10" s="213" t="str">
        <f t="shared" ref="BK10:BK54" si="4">RIGHT(REPT(" ",10)&amp;FIXED($Z10,0),10)&amp;RIGHT(REPT(" ",10)&amp;TEXT($AA10,"####0.0000"),10)&amp;RIGHT(REPT(" ",10)&amp;TEXT($AB10,"####0.0000"),10)&amp;RIGHT(REPT(" ",10)&amp;TEXT($AC10,"####0.0000"),10)&amp;RIGHT(REPT(" ",10)&amp;TEXT($AD10,"####0.0000"),10)&amp;RIGHT(REPT(" ",10)&amp;TEXT($AE10,"####0.0000"),10)&amp;RIGHT(REPT(" ",10)&amp;TEXT($AF10,"####0.0000"),10)&amp;RIGHT(REPT(" ",10)&amp;TEXT($AG10,"####0.0000"),10)</f>
        <v xml:space="preserve">         0    0.0000    0.0000    0.0000    0.0000    0.0000    0.0000    0.0000</v>
      </c>
      <c r="BL10" s="132"/>
      <c r="BM10" s="132"/>
      <c r="BN10" s="132"/>
    </row>
    <row r="11" spans="1:66">
      <c r="A11">
        <f>A10+1</f>
        <v>127</v>
      </c>
      <c r="BC11" s="206" t="str">
        <f t="shared" ref="BC11:BC54" si="5">BE11&amp;$BL$2&amp;$BC$3&amp;$BL$2&amp;BF11&amp;$BL$2&amp;$BC$4&amp;$BL$2&amp;BG11&amp;$BL$2&amp;$BC$5&amp;$BL$2&amp;BH11&amp;$BL$2&amp;$BC$6&amp;$BL$2&amp;BI11&amp;IF(BB11=2,$BL$2&amp;$BC$7&amp;$BL$2&amp;BJ11&amp;$BL$2&amp;$BC$8&amp;$BL$2&amp;BK11,IF(BB11=1,$BL$2&amp;$BC$7&amp;$BL$2&amp;BJ11,""))&amp;$BL$2&amp;$BC$2</f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1" s="206">
        <f t="shared" ref="BD11:BD54" si="6">IF($C11&gt;=10000,0,IF($C11&gt;=1000,1,IF($C11&gt;=100,2,IF($C11&gt;=10,3,4))))</f>
        <v>4</v>
      </c>
      <c r="BE11" s="209" t="str">
        <f t="shared" ref="BE11:BE54" si="7">REPT(" ",BD11)&amp;FIXED($C11,0,1)&amp;REPT(" ",$BC$9)&amp;FIXED($B$9,0,1)&amp;" "&amp;$D11&amp;"###"&amp;D11</f>
        <v xml:space="preserve">    0    7 ###</v>
      </c>
      <c r="BF11" s="207" t="str">
        <f t="shared" ref="BF11:BF54" si="8">RIGHT(REPT(" ",10)&amp;TEXT($F11,"####0.0000"),10)&amp;RIGHT(REPT(" ",10)&amp;TEXT($G11,"####0.0000"),10)&amp;RIGHT(REPT(" ",10)&amp;TEXT($H11,"####0.0000"),10)&amp;RIGHT(REPT(" ",10)&amp;TEXT($I11,"####0.0000"),10)&amp;RIGHT(REPT(" ",10)&amp;TEXT($J11,"####0.0000"),10)&amp;RIGHT(REPT(" ",10)&amp;TEXT($K11,"####0.0000"),10)&amp;RIGHT(REPT(" ",10)&amp;TEXT($AM11,"###0.00000"),10)&amp;RIGHT(REPT(" ",10)&amp;TEXT($AN11,"###0.00000"),10)</f>
        <v xml:space="preserve">    0.0000    0.0000    0.0000    0.0000    0.0000    0.0000   0.00000   0.00000</v>
      </c>
      <c r="BG11" s="212" t="str">
        <f t="shared" si="0"/>
        <v xml:space="preserve">    0.0000    0.0000 0.0000E+0    0.0000    0    0    0    0    0.0000    0    0</v>
      </c>
      <c r="BH11" s="210" t="str">
        <f t="shared" si="1"/>
        <v xml:space="preserve">    0.0000    0    0    0.0000   0.00000    0    0   0.00000   0.00000    0    0</v>
      </c>
      <c r="BI11" s="214" t="str">
        <f t="shared" si="2"/>
        <v xml:space="preserve">    0.0000    0.0000    0.0000    0.0000    0.0000    0.0000    0.0000    0.0000</v>
      </c>
      <c r="BJ11" s="211" t="str">
        <f t="shared" si="3"/>
        <v xml:space="preserve">    0    0 0.0000E+0                                       0.0000</v>
      </c>
      <c r="BK11" s="213" t="str">
        <f t="shared" si="4"/>
        <v xml:space="preserve">         0    0.0000    0.0000    0.0000    0.0000    0.0000    0.0000    0.0000</v>
      </c>
      <c r="BL11" s="132"/>
      <c r="BM11" s="132"/>
      <c r="BN11" s="132"/>
    </row>
    <row r="12" spans="1:66">
      <c r="A12">
        <f t="shared" ref="A12:A14" si="9">A11+1</f>
        <v>128</v>
      </c>
      <c r="BC12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2" s="206">
        <f t="shared" si="6"/>
        <v>4</v>
      </c>
      <c r="BE12" s="209" t="str">
        <f t="shared" si="7"/>
        <v xml:space="preserve">    0    7 ###</v>
      </c>
      <c r="BF12" s="207" t="str">
        <f t="shared" si="8"/>
        <v xml:space="preserve">    0.0000    0.0000    0.0000    0.0000    0.0000    0.0000   0.00000   0.00000</v>
      </c>
      <c r="BG12" s="212" t="str">
        <f t="shared" si="0"/>
        <v xml:space="preserve">    0.0000    0.0000 0.0000E+0    0.0000    0    0    0    0    0.0000    0    0</v>
      </c>
      <c r="BH12" s="210" t="str">
        <f t="shared" si="1"/>
        <v xml:space="preserve">    0.0000    0    0    0.0000   0.00000    0    0   0.00000   0.00000    0    0</v>
      </c>
      <c r="BI12" s="214" t="str">
        <f t="shared" si="2"/>
        <v xml:space="preserve">    0.0000    0.0000    0.0000    0.0000    0.0000    0.0000    0.0000    0.0000</v>
      </c>
      <c r="BJ12" s="211" t="str">
        <f t="shared" si="3"/>
        <v xml:space="preserve">    0    0 0.0000E+0                                       0.0000</v>
      </c>
      <c r="BK12" s="213" t="str">
        <f t="shared" si="4"/>
        <v xml:space="preserve">         0    0.0000    0.0000    0.0000    0.0000    0.0000    0.0000    0.0000</v>
      </c>
      <c r="BL12" s="132"/>
      <c r="BM12" s="132"/>
      <c r="BN12" s="132"/>
    </row>
    <row r="13" spans="1:66">
      <c r="A13">
        <f t="shared" si="9"/>
        <v>129</v>
      </c>
      <c r="BC13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3" s="206">
        <f t="shared" si="6"/>
        <v>4</v>
      </c>
      <c r="BE13" s="209" t="str">
        <f t="shared" si="7"/>
        <v xml:space="preserve">    0    7 ###</v>
      </c>
      <c r="BF13" s="207" t="str">
        <f t="shared" si="8"/>
        <v xml:space="preserve">    0.0000    0.0000    0.0000    0.0000    0.0000    0.0000   0.00000   0.00000</v>
      </c>
      <c r="BG13" s="212" t="str">
        <f t="shared" si="0"/>
        <v xml:space="preserve">    0.0000    0.0000 0.0000E+0    0.0000    0    0    0    0    0.0000    0    0</v>
      </c>
      <c r="BH13" s="210" t="str">
        <f t="shared" si="1"/>
        <v xml:space="preserve">    0.0000    0    0    0.0000   0.00000    0    0   0.00000   0.00000    0    0</v>
      </c>
      <c r="BI13" s="214" t="str">
        <f t="shared" si="2"/>
        <v xml:space="preserve">    0.0000    0.0000    0.0000    0.0000    0.0000    0.0000    0.0000    0.0000</v>
      </c>
      <c r="BJ13" s="211" t="str">
        <f t="shared" si="3"/>
        <v xml:space="preserve">    0    0 0.0000E+0                                       0.0000</v>
      </c>
      <c r="BK13" s="213" t="str">
        <f t="shared" si="4"/>
        <v xml:space="preserve">         0    0.0000    0.0000    0.0000    0.0000    0.0000    0.0000    0.0000</v>
      </c>
      <c r="BL13" s="132"/>
      <c r="BM13" s="132"/>
      <c r="BN13" s="132"/>
    </row>
    <row r="14" spans="1:66">
      <c r="A14">
        <f t="shared" si="9"/>
        <v>130</v>
      </c>
      <c r="BC14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4" s="206">
        <f t="shared" si="6"/>
        <v>4</v>
      </c>
      <c r="BE14" s="209" t="str">
        <f t="shared" si="7"/>
        <v xml:space="preserve">    0    7 ###</v>
      </c>
      <c r="BF14" s="207" t="str">
        <f t="shared" si="8"/>
        <v xml:space="preserve">    0.0000    0.0000    0.0000    0.0000    0.0000    0.0000   0.00000   0.00000</v>
      </c>
      <c r="BG14" s="212" t="str">
        <f t="shared" si="0"/>
        <v xml:space="preserve">    0.0000    0.0000 0.0000E+0    0.0000    0    0    0    0    0.0000    0    0</v>
      </c>
      <c r="BH14" s="210" t="str">
        <f t="shared" si="1"/>
        <v xml:space="preserve">    0.0000    0    0    0.0000   0.00000    0    0   0.00000   0.00000    0    0</v>
      </c>
      <c r="BI14" s="214" t="str">
        <f t="shared" si="2"/>
        <v xml:space="preserve">    0.0000    0.0000    0.0000    0.0000    0.0000    0.0000    0.0000    0.0000</v>
      </c>
      <c r="BJ14" s="211" t="str">
        <f t="shared" si="3"/>
        <v xml:space="preserve">    0    0 0.0000E+0                                       0.0000</v>
      </c>
      <c r="BK14" s="213" t="str">
        <f t="shared" si="4"/>
        <v xml:space="preserve">         0    0.0000    0.0000    0.0000    0.0000    0.0000    0.0000    0.0000</v>
      </c>
      <c r="BL14" s="132"/>
      <c r="BM14" s="132"/>
      <c r="BN14" s="132"/>
    </row>
    <row r="15" spans="1:66">
      <c r="C15" s="124"/>
      <c r="D15" s="47"/>
      <c r="E15" s="125"/>
      <c r="F15" s="126"/>
      <c r="BC15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5" s="206">
        <f t="shared" si="6"/>
        <v>4</v>
      </c>
      <c r="BE15" s="209" t="str">
        <f t="shared" si="7"/>
        <v xml:space="preserve">    0    7 ###</v>
      </c>
      <c r="BF15" s="207" t="str">
        <f t="shared" si="8"/>
        <v xml:space="preserve">    0.0000    0.0000    0.0000    0.0000    0.0000    0.0000   0.00000   0.00000</v>
      </c>
      <c r="BG15" s="212" t="str">
        <f t="shared" si="0"/>
        <v xml:space="preserve">    0.0000    0.0000 0.0000E+0    0.0000    0    0    0    0    0.0000    0    0</v>
      </c>
      <c r="BH15" s="210" t="str">
        <f t="shared" si="1"/>
        <v xml:space="preserve">    0.0000    0    0    0.0000   0.00000    0    0   0.00000   0.00000    0    0</v>
      </c>
      <c r="BI15" s="214" t="str">
        <f t="shared" si="2"/>
        <v xml:space="preserve">    0.0000    0.0000    0.0000    0.0000    0.0000    0.0000    0.0000    0.0000</v>
      </c>
      <c r="BJ15" s="211" t="str">
        <f t="shared" si="3"/>
        <v xml:space="preserve">    0    0 0.0000E+0                                       0.0000</v>
      </c>
      <c r="BK15" s="213" t="str">
        <f t="shared" si="4"/>
        <v xml:space="preserve">         0    0.0000    0.0000    0.0000    0.0000    0.0000    0.0000    0.0000</v>
      </c>
      <c r="BL15" s="132"/>
      <c r="BM15" s="132"/>
      <c r="BN15" s="132"/>
    </row>
    <row r="16" spans="1:66">
      <c r="BC16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6" s="206">
        <f t="shared" si="6"/>
        <v>4</v>
      </c>
      <c r="BE16" s="209" t="str">
        <f t="shared" si="7"/>
        <v xml:space="preserve">    0    7 ###</v>
      </c>
      <c r="BF16" s="207" t="str">
        <f t="shared" si="8"/>
        <v xml:space="preserve">    0.0000    0.0000    0.0000    0.0000    0.0000    0.0000   0.00000   0.00000</v>
      </c>
      <c r="BG16" s="212" t="str">
        <f t="shared" si="0"/>
        <v xml:space="preserve">    0.0000    0.0000 0.0000E+0    0.0000    0    0    0    0    0.0000    0    0</v>
      </c>
      <c r="BH16" s="210" t="str">
        <f t="shared" si="1"/>
        <v xml:space="preserve">    0.0000    0    0    0.0000   0.00000    0    0   0.00000   0.00000    0    0</v>
      </c>
      <c r="BI16" s="214" t="str">
        <f t="shared" si="2"/>
        <v xml:space="preserve">    0.0000    0.0000    0.0000    0.0000    0.0000    0.0000    0.0000    0.0000</v>
      </c>
      <c r="BJ16" s="211" t="str">
        <f t="shared" si="3"/>
        <v xml:space="preserve">    0    0 0.0000E+0                                       0.0000</v>
      </c>
      <c r="BK16" s="213" t="str">
        <f t="shared" si="4"/>
        <v xml:space="preserve">         0    0.0000    0.0000    0.0000    0.0000    0.0000    0.0000    0.0000</v>
      </c>
      <c r="BL16" s="132"/>
      <c r="BM16" s="132"/>
      <c r="BN16" s="132"/>
    </row>
    <row r="17" spans="55:66">
      <c r="BC17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7" s="206">
        <f t="shared" si="6"/>
        <v>4</v>
      </c>
      <c r="BE17" s="209" t="str">
        <f t="shared" si="7"/>
        <v xml:space="preserve">    0    7 ###</v>
      </c>
      <c r="BF17" s="207" t="str">
        <f t="shared" si="8"/>
        <v xml:space="preserve">    0.0000    0.0000    0.0000    0.0000    0.0000    0.0000   0.00000   0.00000</v>
      </c>
      <c r="BG17" s="212" t="str">
        <f t="shared" si="0"/>
        <v xml:space="preserve">    0.0000    0.0000 0.0000E+0    0.0000    0    0    0    0    0.0000    0    0</v>
      </c>
      <c r="BH17" s="210" t="str">
        <f t="shared" si="1"/>
        <v xml:space="preserve">    0.0000    0    0    0.0000   0.00000    0    0   0.00000   0.00000    0    0</v>
      </c>
      <c r="BI17" s="214" t="str">
        <f t="shared" si="2"/>
        <v xml:space="preserve">    0.0000    0.0000    0.0000    0.0000    0.0000    0.0000    0.0000    0.0000</v>
      </c>
      <c r="BJ17" s="211" t="str">
        <f t="shared" si="3"/>
        <v xml:space="preserve">    0    0 0.0000E+0                                       0.0000</v>
      </c>
      <c r="BK17" s="213" t="str">
        <f t="shared" si="4"/>
        <v xml:space="preserve">         0    0.0000    0.0000    0.0000    0.0000    0.0000    0.0000    0.0000</v>
      </c>
      <c r="BL17" s="132"/>
      <c r="BM17" s="132"/>
      <c r="BN17" s="132"/>
    </row>
    <row r="18" spans="55:66">
      <c r="BC18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8" s="206">
        <f t="shared" si="6"/>
        <v>4</v>
      </c>
      <c r="BE18" s="209" t="str">
        <f t="shared" si="7"/>
        <v xml:space="preserve">    0    7 ###</v>
      </c>
      <c r="BF18" s="207" t="str">
        <f t="shared" si="8"/>
        <v xml:space="preserve">    0.0000    0.0000    0.0000    0.0000    0.0000    0.0000   0.00000   0.00000</v>
      </c>
      <c r="BG18" s="212" t="str">
        <f t="shared" si="0"/>
        <v xml:space="preserve">    0.0000    0.0000 0.0000E+0    0.0000    0    0    0    0    0.0000    0    0</v>
      </c>
      <c r="BH18" s="210" t="str">
        <f t="shared" si="1"/>
        <v xml:space="preserve">    0.0000    0    0    0.0000   0.00000    0    0   0.00000   0.00000    0    0</v>
      </c>
      <c r="BI18" s="214" t="str">
        <f t="shared" si="2"/>
        <v xml:space="preserve">    0.0000    0.0000    0.0000    0.0000    0.0000    0.0000    0.0000    0.0000</v>
      </c>
      <c r="BJ18" s="211" t="str">
        <f t="shared" si="3"/>
        <v xml:space="preserve">    0    0 0.0000E+0                                       0.0000</v>
      </c>
      <c r="BK18" s="213" t="str">
        <f t="shared" si="4"/>
        <v xml:space="preserve">         0    0.0000    0.0000    0.0000    0.0000    0.0000    0.0000    0.0000</v>
      </c>
      <c r="BL18" s="132"/>
      <c r="BM18" s="132"/>
      <c r="BN18" s="132"/>
    </row>
    <row r="19" spans="55:66">
      <c r="BC19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9" s="206">
        <f t="shared" si="6"/>
        <v>4</v>
      </c>
      <c r="BE19" s="209" t="str">
        <f t="shared" si="7"/>
        <v xml:space="preserve">    0    7 ###</v>
      </c>
      <c r="BF19" s="207" t="str">
        <f t="shared" si="8"/>
        <v xml:space="preserve">    0.0000    0.0000    0.0000    0.0000    0.0000    0.0000   0.00000   0.00000</v>
      </c>
      <c r="BG19" s="212" t="str">
        <f t="shared" si="0"/>
        <v xml:space="preserve">    0.0000    0.0000 0.0000E+0    0.0000    0    0    0    0    0.0000    0    0</v>
      </c>
      <c r="BH19" s="210" t="str">
        <f t="shared" si="1"/>
        <v xml:space="preserve">    0.0000    0    0    0.0000   0.00000    0    0   0.00000   0.00000    0    0</v>
      </c>
      <c r="BI19" s="214" t="str">
        <f t="shared" si="2"/>
        <v xml:space="preserve">    0.0000    0.0000    0.0000    0.0000    0.0000    0.0000    0.0000    0.0000</v>
      </c>
      <c r="BJ19" s="211" t="str">
        <f t="shared" si="3"/>
        <v xml:space="preserve">    0    0 0.0000E+0                                       0.0000</v>
      </c>
      <c r="BK19" s="213" t="str">
        <f t="shared" si="4"/>
        <v xml:space="preserve">         0    0.0000    0.0000    0.0000    0.0000    0.0000    0.0000    0.0000</v>
      </c>
      <c r="BL19" s="132"/>
      <c r="BM19" s="132"/>
      <c r="BN19" s="132"/>
    </row>
    <row r="20" spans="55:66">
      <c r="BC20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0" s="206">
        <f t="shared" si="6"/>
        <v>4</v>
      </c>
      <c r="BE20" s="209" t="str">
        <f t="shared" si="7"/>
        <v xml:space="preserve">    0    7 ###</v>
      </c>
      <c r="BF20" s="207" t="str">
        <f t="shared" si="8"/>
        <v xml:space="preserve">    0.0000    0.0000    0.0000    0.0000    0.0000    0.0000   0.00000   0.00000</v>
      </c>
      <c r="BG20" s="212" t="str">
        <f t="shared" si="0"/>
        <v xml:space="preserve">    0.0000    0.0000 0.0000E+0    0.0000    0    0    0    0    0.0000    0    0</v>
      </c>
      <c r="BH20" s="210" t="str">
        <f t="shared" si="1"/>
        <v xml:space="preserve">    0.0000    0    0    0.0000   0.00000    0    0   0.00000   0.00000    0    0</v>
      </c>
      <c r="BI20" s="214" t="str">
        <f t="shared" si="2"/>
        <v xml:space="preserve">    0.0000    0.0000    0.0000    0.0000    0.0000    0.0000    0.0000    0.0000</v>
      </c>
      <c r="BJ20" s="211" t="str">
        <f t="shared" si="3"/>
        <v xml:space="preserve">    0    0 0.0000E+0                                       0.0000</v>
      </c>
      <c r="BK20" s="213" t="str">
        <f t="shared" si="4"/>
        <v xml:space="preserve">         0    0.0000    0.0000    0.0000    0.0000    0.0000    0.0000    0.0000</v>
      </c>
      <c r="BL20" s="132"/>
      <c r="BM20" s="132"/>
      <c r="BN20" s="132"/>
    </row>
    <row r="21" spans="55:66">
      <c r="BC21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1" s="206">
        <f t="shared" si="6"/>
        <v>4</v>
      </c>
      <c r="BE21" s="209" t="str">
        <f t="shared" si="7"/>
        <v xml:space="preserve">    0    7 ###</v>
      </c>
      <c r="BF21" s="207" t="str">
        <f t="shared" si="8"/>
        <v xml:space="preserve">    0.0000    0.0000    0.0000    0.0000    0.0000    0.0000   0.00000   0.00000</v>
      </c>
      <c r="BG21" s="212" t="str">
        <f t="shared" si="0"/>
        <v xml:space="preserve">    0.0000    0.0000 0.0000E+0    0.0000    0    0    0    0    0.0000    0    0</v>
      </c>
      <c r="BH21" s="210" t="str">
        <f t="shared" si="1"/>
        <v xml:space="preserve">    0.0000    0    0    0.0000   0.00000    0    0   0.00000   0.00000    0    0</v>
      </c>
      <c r="BI21" s="214" t="str">
        <f t="shared" si="2"/>
        <v xml:space="preserve">    0.0000    0.0000    0.0000    0.0000    0.0000    0.0000    0.0000    0.0000</v>
      </c>
      <c r="BJ21" s="211" t="str">
        <f t="shared" si="3"/>
        <v xml:space="preserve">    0    0 0.0000E+0                                       0.0000</v>
      </c>
      <c r="BK21" s="213" t="str">
        <f t="shared" si="4"/>
        <v xml:space="preserve">         0    0.0000    0.0000    0.0000    0.0000    0.0000    0.0000    0.0000</v>
      </c>
      <c r="BL21" s="132"/>
      <c r="BM21" s="132"/>
      <c r="BN21" s="132"/>
    </row>
    <row r="22" spans="55:66">
      <c r="BC22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2" s="206">
        <f t="shared" si="6"/>
        <v>4</v>
      </c>
      <c r="BE22" s="209" t="str">
        <f t="shared" si="7"/>
        <v xml:space="preserve">    0    7 ###</v>
      </c>
      <c r="BF22" s="207" t="str">
        <f t="shared" si="8"/>
        <v xml:space="preserve">    0.0000    0.0000    0.0000    0.0000    0.0000    0.0000   0.00000   0.00000</v>
      </c>
      <c r="BG22" s="212" t="str">
        <f t="shared" si="0"/>
        <v xml:space="preserve">    0.0000    0.0000 0.0000E+0    0.0000    0    0    0    0    0.0000    0    0</v>
      </c>
      <c r="BH22" s="210" t="str">
        <f t="shared" si="1"/>
        <v xml:space="preserve">    0.0000    0    0    0.0000   0.00000    0    0   0.00000   0.00000    0    0</v>
      </c>
      <c r="BI22" s="214" t="str">
        <f t="shared" si="2"/>
        <v xml:space="preserve">    0.0000    0.0000    0.0000    0.0000    0.0000    0.0000    0.0000    0.0000</v>
      </c>
      <c r="BJ22" s="211" t="str">
        <f t="shared" si="3"/>
        <v xml:space="preserve">    0    0 0.0000E+0                                       0.0000</v>
      </c>
      <c r="BK22" s="213" t="str">
        <f t="shared" si="4"/>
        <v xml:space="preserve">         0    0.0000    0.0000    0.0000    0.0000    0.0000    0.0000    0.0000</v>
      </c>
      <c r="BL22" s="132"/>
      <c r="BM22" s="132"/>
      <c r="BN22" s="132"/>
    </row>
    <row r="23" spans="55:66">
      <c r="BC23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3" s="206">
        <f t="shared" si="6"/>
        <v>4</v>
      </c>
      <c r="BE23" s="209" t="str">
        <f t="shared" si="7"/>
        <v xml:space="preserve">    0    7 ###</v>
      </c>
      <c r="BF23" s="207" t="str">
        <f t="shared" si="8"/>
        <v xml:space="preserve">    0.0000    0.0000    0.0000    0.0000    0.0000    0.0000   0.00000   0.00000</v>
      </c>
      <c r="BG23" s="212" t="str">
        <f t="shared" si="0"/>
        <v xml:space="preserve">    0.0000    0.0000 0.0000E+0    0.0000    0    0    0    0    0.0000    0    0</v>
      </c>
      <c r="BH23" s="210" t="str">
        <f t="shared" si="1"/>
        <v xml:space="preserve">    0.0000    0    0    0.0000   0.00000    0    0   0.00000   0.00000    0    0</v>
      </c>
      <c r="BI23" s="214" t="str">
        <f t="shared" si="2"/>
        <v xml:space="preserve">    0.0000    0.0000    0.0000    0.0000    0.0000    0.0000    0.0000    0.0000</v>
      </c>
      <c r="BJ23" s="211" t="str">
        <f t="shared" si="3"/>
        <v xml:space="preserve">    0    0 0.0000E+0                                       0.0000</v>
      </c>
      <c r="BK23" s="213" t="str">
        <f t="shared" si="4"/>
        <v xml:space="preserve">         0    0.0000    0.0000    0.0000    0.0000    0.0000    0.0000    0.0000</v>
      </c>
      <c r="BL23" s="132"/>
      <c r="BM23" s="132"/>
      <c r="BN23" s="132"/>
    </row>
    <row r="24" spans="55:66">
      <c r="BC24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4" s="206">
        <f t="shared" si="6"/>
        <v>4</v>
      </c>
      <c r="BE24" s="209" t="str">
        <f t="shared" si="7"/>
        <v xml:space="preserve">    0    7 ###</v>
      </c>
      <c r="BF24" s="207" t="str">
        <f t="shared" si="8"/>
        <v xml:space="preserve">    0.0000    0.0000    0.0000    0.0000    0.0000    0.0000   0.00000   0.00000</v>
      </c>
      <c r="BG24" s="212" t="str">
        <f t="shared" si="0"/>
        <v xml:space="preserve">    0.0000    0.0000 0.0000E+0    0.0000    0    0    0    0    0.0000    0    0</v>
      </c>
      <c r="BH24" s="210" t="str">
        <f t="shared" si="1"/>
        <v xml:space="preserve">    0.0000    0    0    0.0000   0.00000    0    0   0.00000   0.00000    0    0</v>
      </c>
      <c r="BI24" s="214" t="str">
        <f t="shared" si="2"/>
        <v xml:space="preserve">    0.0000    0.0000    0.0000    0.0000    0.0000    0.0000    0.0000    0.0000</v>
      </c>
      <c r="BJ24" s="211" t="str">
        <f t="shared" si="3"/>
        <v xml:space="preserve">    0    0 0.0000E+0                                       0.0000</v>
      </c>
      <c r="BK24" s="213" t="str">
        <f t="shared" si="4"/>
        <v xml:space="preserve">         0    0.0000    0.0000    0.0000    0.0000    0.0000    0.0000    0.0000</v>
      </c>
      <c r="BL24" s="132"/>
      <c r="BM24" s="132"/>
      <c r="BN24" s="132"/>
    </row>
    <row r="25" spans="55:66">
      <c r="BC25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5" s="206">
        <f t="shared" si="6"/>
        <v>4</v>
      </c>
      <c r="BE25" s="209" t="str">
        <f t="shared" si="7"/>
        <v xml:space="preserve">    0    7 ###</v>
      </c>
      <c r="BF25" s="207" t="str">
        <f t="shared" si="8"/>
        <v xml:space="preserve">    0.0000    0.0000    0.0000    0.0000    0.0000    0.0000   0.00000   0.00000</v>
      </c>
      <c r="BG25" s="212" t="str">
        <f t="shared" si="0"/>
        <v xml:space="preserve">    0.0000    0.0000 0.0000E+0    0.0000    0    0    0    0    0.0000    0    0</v>
      </c>
      <c r="BH25" s="210" t="str">
        <f t="shared" si="1"/>
        <v xml:space="preserve">    0.0000    0    0    0.0000   0.00000    0    0   0.00000   0.00000    0    0</v>
      </c>
      <c r="BI25" s="214" t="str">
        <f t="shared" si="2"/>
        <v xml:space="preserve">    0.0000    0.0000    0.0000    0.0000    0.0000    0.0000    0.0000    0.0000</v>
      </c>
      <c r="BJ25" s="211" t="str">
        <f t="shared" si="3"/>
        <v xml:space="preserve">    0    0 0.0000E+0                                       0.0000</v>
      </c>
      <c r="BK25" s="213" t="str">
        <f t="shared" si="4"/>
        <v xml:space="preserve">         0    0.0000    0.0000    0.0000    0.0000    0.0000    0.0000    0.0000</v>
      </c>
      <c r="BL25" s="132"/>
      <c r="BM25" s="132"/>
      <c r="BN25" s="132"/>
    </row>
    <row r="26" spans="55:66">
      <c r="BC26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6" s="206">
        <f t="shared" si="6"/>
        <v>4</v>
      </c>
      <c r="BE26" s="209" t="str">
        <f t="shared" si="7"/>
        <v xml:space="preserve">    0    7 ###</v>
      </c>
      <c r="BF26" s="207" t="str">
        <f t="shared" si="8"/>
        <v xml:space="preserve">    0.0000    0.0000    0.0000    0.0000    0.0000    0.0000   0.00000   0.00000</v>
      </c>
      <c r="BG26" s="212" t="str">
        <f t="shared" si="0"/>
        <v xml:space="preserve">    0.0000    0.0000 0.0000E+0    0.0000    0    0    0    0    0.0000    0    0</v>
      </c>
      <c r="BH26" s="210" t="str">
        <f t="shared" si="1"/>
        <v xml:space="preserve">    0.0000    0    0    0.0000   0.00000    0    0   0.00000   0.00000    0    0</v>
      </c>
      <c r="BI26" s="214" t="str">
        <f t="shared" si="2"/>
        <v xml:space="preserve">    0.0000    0.0000    0.0000    0.0000    0.0000    0.0000    0.0000    0.0000</v>
      </c>
      <c r="BJ26" s="211" t="str">
        <f t="shared" si="3"/>
        <v xml:space="preserve">    0    0 0.0000E+0                                       0.0000</v>
      </c>
      <c r="BK26" s="213" t="str">
        <f t="shared" si="4"/>
        <v xml:space="preserve">         0    0.0000    0.0000    0.0000    0.0000    0.0000    0.0000    0.0000</v>
      </c>
      <c r="BL26" s="132"/>
      <c r="BM26" s="132"/>
      <c r="BN26" s="132"/>
    </row>
    <row r="27" spans="55:66">
      <c r="BC27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7" s="206">
        <f t="shared" si="6"/>
        <v>4</v>
      </c>
      <c r="BE27" s="209" t="str">
        <f t="shared" si="7"/>
        <v xml:space="preserve">    0    7 ###</v>
      </c>
      <c r="BF27" s="207" t="str">
        <f t="shared" si="8"/>
        <v xml:space="preserve">    0.0000    0.0000    0.0000    0.0000    0.0000    0.0000   0.00000   0.00000</v>
      </c>
      <c r="BG27" s="212" t="str">
        <f t="shared" si="0"/>
        <v xml:space="preserve">    0.0000    0.0000 0.0000E+0    0.0000    0    0    0    0    0.0000    0    0</v>
      </c>
      <c r="BH27" s="210" t="str">
        <f t="shared" si="1"/>
        <v xml:space="preserve">    0.0000    0    0    0.0000   0.00000    0    0   0.00000   0.00000    0    0</v>
      </c>
      <c r="BI27" s="214" t="str">
        <f t="shared" si="2"/>
        <v xml:space="preserve">    0.0000    0.0000    0.0000    0.0000    0.0000    0.0000    0.0000    0.0000</v>
      </c>
      <c r="BJ27" s="211" t="str">
        <f t="shared" si="3"/>
        <v xml:space="preserve">    0    0 0.0000E+0                                       0.0000</v>
      </c>
      <c r="BK27" s="213" t="str">
        <f t="shared" si="4"/>
        <v xml:space="preserve">         0    0.0000    0.0000    0.0000    0.0000    0.0000    0.0000    0.0000</v>
      </c>
      <c r="BL27" s="132"/>
      <c r="BM27" s="132"/>
      <c r="BN27" s="132"/>
    </row>
    <row r="28" spans="55:66">
      <c r="BC28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8" s="206">
        <f t="shared" si="6"/>
        <v>4</v>
      </c>
      <c r="BE28" s="209" t="str">
        <f t="shared" si="7"/>
        <v xml:space="preserve">    0    7 ###</v>
      </c>
      <c r="BF28" s="207" t="str">
        <f t="shared" si="8"/>
        <v xml:space="preserve">    0.0000    0.0000    0.0000    0.0000    0.0000    0.0000   0.00000   0.00000</v>
      </c>
      <c r="BG28" s="212" t="str">
        <f t="shared" si="0"/>
        <v xml:space="preserve">    0.0000    0.0000 0.0000E+0    0.0000    0    0    0    0    0.0000    0    0</v>
      </c>
      <c r="BH28" s="210" t="str">
        <f t="shared" si="1"/>
        <v xml:space="preserve">    0.0000    0    0    0.0000   0.00000    0    0   0.00000   0.00000    0    0</v>
      </c>
      <c r="BI28" s="214" t="str">
        <f t="shared" si="2"/>
        <v xml:space="preserve">    0.0000    0.0000    0.0000    0.0000    0.0000    0.0000    0.0000    0.0000</v>
      </c>
      <c r="BJ28" s="211" t="str">
        <f t="shared" si="3"/>
        <v xml:space="preserve">    0    0 0.0000E+0                                       0.0000</v>
      </c>
      <c r="BK28" s="213" t="str">
        <f t="shared" si="4"/>
        <v xml:space="preserve">         0    0.0000    0.0000    0.0000    0.0000    0.0000    0.0000    0.0000</v>
      </c>
      <c r="BL28" s="132"/>
      <c r="BM28" s="132"/>
      <c r="BN28" s="132"/>
    </row>
    <row r="29" spans="55:66">
      <c r="BC29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9" s="206">
        <f t="shared" si="6"/>
        <v>4</v>
      </c>
      <c r="BE29" s="209" t="str">
        <f t="shared" si="7"/>
        <v xml:space="preserve">    0    7 ###</v>
      </c>
      <c r="BF29" s="207" t="str">
        <f t="shared" si="8"/>
        <v xml:space="preserve">    0.0000    0.0000    0.0000    0.0000    0.0000    0.0000   0.00000   0.00000</v>
      </c>
      <c r="BG29" s="212" t="str">
        <f t="shared" si="0"/>
        <v xml:space="preserve">    0.0000    0.0000 0.0000E+0    0.0000    0    0    0    0    0.0000    0    0</v>
      </c>
      <c r="BH29" s="210" t="str">
        <f t="shared" si="1"/>
        <v xml:space="preserve">    0.0000    0    0    0.0000   0.00000    0    0   0.00000   0.00000    0    0</v>
      </c>
      <c r="BI29" s="214" t="str">
        <f t="shared" si="2"/>
        <v xml:space="preserve">    0.0000    0.0000    0.0000    0.0000    0.0000    0.0000    0.0000    0.0000</v>
      </c>
      <c r="BJ29" s="211" t="str">
        <f t="shared" si="3"/>
        <v xml:space="preserve">    0    0 0.0000E+0                                       0.0000</v>
      </c>
      <c r="BK29" s="213" t="str">
        <f t="shared" si="4"/>
        <v xml:space="preserve">         0    0.0000    0.0000    0.0000    0.0000    0.0000    0.0000    0.0000</v>
      </c>
      <c r="BL29" s="132"/>
      <c r="BM29" s="132"/>
      <c r="BN29" s="132"/>
    </row>
    <row r="30" spans="55:66">
      <c r="BC30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0" s="206">
        <f t="shared" si="6"/>
        <v>4</v>
      </c>
      <c r="BE30" s="209" t="str">
        <f t="shared" si="7"/>
        <v xml:space="preserve">    0    7 ###</v>
      </c>
      <c r="BF30" s="207" t="str">
        <f t="shared" si="8"/>
        <v xml:space="preserve">    0.0000    0.0000    0.0000    0.0000    0.0000    0.0000   0.00000   0.00000</v>
      </c>
      <c r="BG30" s="212" t="str">
        <f t="shared" si="0"/>
        <v xml:space="preserve">    0.0000    0.0000 0.0000E+0    0.0000    0    0    0    0    0.0000    0    0</v>
      </c>
      <c r="BH30" s="210" t="str">
        <f t="shared" si="1"/>
        <v xml:space="preserve">    0.0000    0    0    0.0000   0.00000    0    0   0.00000   0.00000    0    0</v>
      </c>
      <c r="BI30" s="214" t="str">
        <f t="shared" si="2"/>
        <v xml:space="preserve">    0.0000    0.0000    0.0000    0.0000    0.0000    0.0000    0.0000    0.0000</v>
      </c>
      <c r="BJ30" s="211" t="str">
        <f t="shared" si="3"/>
        <v xml:space="preserve">    0    0 0.0000E+0                                       0.0000</v>
      </c>
      <c r="BK30" s="213" t="str">
        <f t="shared" si="4"/>
        <v xml:space="preserve">         0    0.0000    0.0000    0.0000    0.0000    0.0000    0.0000    0.0000</v>
      </c>
      <c r="BL30" s="132"/>
      <c r="BM30" s="132"/>
      <c r="BN30" s="132"/>
    </row>
    <row r="31" spans="55:66">
      <c r="BC31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1" s="206">
        <f t="shared" si="6"/>
        <v>4</v>
      </c>
      <c r="BE31" s="209" t="str">
        <f t="shared" si="7"/>
        <v xml:space="preserve">    0    7 ###</v>
      </c>
      <c r="BF31" s="207" t="str">
        <f t="shared" si="8"/>
        <v xml:space="preserve">    0.0000    0.0000    0.0000    0.0000    0.0000    0.0000   0.00000   0.00000</v>
      </c>
      <c r="BG31" s="212" t="str">
        <f t="shared" si="0"/>
        <v xml:space="preserve">    0.0000    0.0000 0.0000E+0    0.0000    0    0    0    0    0.0000    0    0</v>
      </c>
      <c r="BH31" s="210" t="str">
        <f t="shared" si="1"/>
        <v xml:space="preserve">    0.0000    0    0    0.0000   0.00000    0    0   0.00000   0.00000    0    0</v>
      </c>
      <c r="BI31" s="214" t="str">
        <f t="shared" si="2"/>
        <v xml:space="preserve">    0.0000    0.0000    0.0000    0.0000    0.0000    0.0000    0.0000    0.0000</v>
      </c>
      <c r="BJ31" s="211" t="str">
        <f t="shared" si="3"/>
        <v xml:space="preserve">    0    0 0.0000E+0                                       0.0000</v>
      </c>
      <c r="BK31" s="213" t="str">
        <f t="shared" si="4"/>
        <v xml:space="preserve">         0    0.0000    0.0000    0.0000    0.0000    0.0000    0.0000    0.0000</v>
      </c>
      <c r="BL31" s="132"/>
      <c r="BM31" s="132"/>
      <c r="BN31" s="132"/>
    </row>
    <row r="32" spans="55:66">
      <c r="BC32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2" s="206">
        <f t="shared" si="6"/>
        <v>4</v>
      </c>
      <c r="BE32" s="209" t="str">
        <f t="shared" si="7"/>
        <v xml:space="preserve">    0    7 ###</v>
      </c>
      <c r="BF32" s="207" t="str">
        <f t="shared" si="8"/>
        <v xml:space="preserve">    0.0000    0.0000    0.0000    0.0000    0.0000    0.0000   0.00000   0.00000</v>
      </c>
      <c r="BG32" s="212" t="str">
        <f t="shared" si="0"/>
        <v xml:space="preserve">    0.0000    0.0000 0.0000E+0    0.0000    0    0    0    0    0.0000    0    0</v>
      </c>
      <c r="BH32" s="210" t="str">
        <f t="shared" si="1"/>
        <v xml:space="preserve">    0.0000    0    0    0.0000   0.00000    0    0   0.00000   0.00000    0    0</v>
      </c>
      <c r="BI32" s="214" t="str">
        <f t="shared" si="2"/>
        <v xml:space="preserve">    0.0000    0.0000    0.0000    0.0000    0.0000    0.0000    0.0000    0.0000</v>
      </c>
      <c r="BJ32" s="211" t="str">
        <f t="shared" si="3"/>
        <v xml:space="preserve">    0    0 0.0000E+0                                       0.0000</v>
      </c>
      <c r="BK32" s="213" t="str">
        <f t="shared" si="4"/>
        <v xml:space="preserve">         0    0.0000    0.0000    0.0000    0.0000    0.0000    0.0000    0.0000</v>
      </c>
      <c r="BL32" s="132"/>
      <c r="BM32" s="132"/>
      <c r="BN32" s="132"/>
    </row>
    <row r="33" spans="55:66">
      <c r="BC33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3" s="206">
        <f t="shared" si="6"/>
        <v>4</v>
      </c>
      <c r="BE33" s="209" t="str">
        <f t="shared" si="7"/>
        <v xml:space="preserve">    0    7 ###</v>
      </c>
      <c r="BF33" s="207" t="str">
        <f t="shared" si="8"/>
        <v xml:space="preserve">    0.0000    0.0000    0.0000    0.0000    0.0000    0.0000   0.00000   0.00000</v>
      </c>
      <c r="BG33" s="212" t="str">
        <f t="shared" si="0"/>
        <v xml:space="preserve">    0.0000    0.0000 0.0000E+0    0.0000    0    0    0    0    0.0000    0    0</v>
      </c>
      <c r="BH33" s="210" t="str">
        <f t="shared" si="1"/>
        <v xml:space="preserve">    0.0000    0    0    0.0000   0.00000    0    0   0.00000   0.00000    0    0</v>
      </c>
      <c r="BI33" s="214" t="str">
        <f t="shared" si="2"/>
        <v xml:space="preserve">    0.0000    0.0000    0.0000    0.0000    0.0000    0.0000    0.0000    0.0000</v>
      </c>
      <c r="BJ33" s="211" t="str">
        <f t="shared" si="3"/>
        <v xml:space="preserve">    0    0 0.0000E+0                                       0.0000</v>
      </c>
      <c r="BK33" s="213" t="str">
        <f t="shared" si="4"/>
        <v xml:space="preserve">         0    0.0000    0.0000    0.0000    0.0000    0.0000    0.0000    0.0000</v>
      </c>
      <c r="BL33" s="132"/>
      <c r="BM33" s="132"/>
      <c r="BN33" s="132"/>
    </row>
    <row r="34" spans="55:66">
      <c r="BC34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4" s="206">
        <f t="shared" si="6"/>
        <v>4</v>
      </c>
      <c r="BE34" s="209" t="str">
        <f t="shared" si="7"/>
        <v xml:space="preserve">    0    7 ###</v>
      </c>
      <c r="BF34" s="207" t="str">
        <f t="shared" si="8"/>
        <v xml:space="preserve">    0.0000    0.0000    0.0000    0.0000    0.0000    0.0000   0.00000   0.00000</v>
      </c>
      <c r="BG34" s="212" t="str">
        <f t="shared" si="0"/>
        <v xml:space="preserve">    0.0000    0.0000 0.0000E+0    0.0000    0    0    0    0    0.0000    0    0</v>
      </c>
      <c r="BH34" s="210" t="str">
        <f t="shared" si="1"/>
        <v xml:space="preserve">    0.0000    0    0    0.0000   0.00000    0    0   0.00000   0.00000    0    0</v>
      </c>
      <c r="BI34" s="214" t="str">
        <f t="shared" si="2"/>
        <v xml:space="preserve">    0.0000    0.0000    0.0000    0.0000    0.0000    0.0000    0.0000    0.0000</v>
      </c>
      <c r="BJ34" s="211" t="str">
        <f t="shared" si="3"/>
        <v xml:space="preserve">    0    0 0.0000E+0                                       0.0000</v>
      </c>
      <c r="BK34" s="213" t="str">
        <f t="shared" si="4"/>
        <v xml:space="preserve">         0    0.0000    0.0000    0.0000    0.0000    0.0000    0.0000    0.0000</v>
      </c>
      <c r="BL34" s="132"/>
      <c r="BM34" s="132"/>
      <c r="BN34" s="132"/>
    </row>
    <row r="35" spans="55:66">
      <c r="BC35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5" s="206">
        <f t="shared" si="6"/>
        <v>4</v>
      </c>
      <c r="BE35" s="209" t="str">
        <f t="shared" si="7"/>
        <v xml:space="preserve">    0    7 ###</v>
      </c>
      <c r="BF35" s="207" t="str">
        <f t="shared" si="8"/>
        <v xml:space="preserve">    0.0000    0.0000    0.0000    0.0000    0.0000    0.0000   0.00000   0.00000</v>
      </c>
      <c r="BG35" s="212" t="str">
        <f t="shared" si="0"/>
        <v xml:space="preserve">    0.0000    0.0000 0.0000E+0    0.0000    0    0    0    0    0.0000    0    0</v>
      </c>
      <c r="BH35" s="210" t="str">
        <f t="shared" si="1"/>
        <v xml:space="preserve">    0.0000    0    0    0.0000   0.00000    0    0   0.00000   0.00000    0    0</v>
      </c>
      <c r="BI35" s="214" t="str">
        <f t="shared" si="2"/>
        <v xml:space="preserve">    0.0000    0.0000    0.0000    0.0000    0.0000    0.0000    0.0000    0.0000</v>
      </c>
      <c r="BJ35" s="211" t="str">
        <f t="shared" si="3"/>
        <v xml:space="preserve">    0    0 0.0000E+0                                       0.0000</v>
      </c>
      <c r="BK35" s="213" t="str">
        <f t="shared" si="4"/>
        <v xml:space="preserve">         0    0.0000    0.0000    0.0000    0.0000    0.0000    0.0000    0.0000</v>
      </c>
      <c r="BL35" s="132"/>
      <c r="BM35" s="132"/>
      <c r="BN35" s="132"/>
    </row>
    <row r="36" spans="55:66">
      <c r="BC36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6" s="206">
        <f t="shared" si="6"/>
        <v>4</v>
      </c>
      <c r="BE36" s="209" t="str">
        <f t="shared" si="7"/>
        <v xml:space="preserve">    0    7 ###</v>
      </c>
      <c r="BF36" s="207" t="str">
        <f t="shared" si="8"/>
        <v xml:space="preserve">    0.0000    0.0000    0.0000    0.0000    0.0000    0.0000   0.00000   0.00000</v>
      </c>
      <c r="BG36" s="212" t="str">
        <f t="shared" si="0"/>
        <v xml:space="preserve">    0.0000    0.0000 0.0000E+0    0.0000    0    0    0    0    0.0000    0    0</v>
      </c>
      <c r="BH36" s="210" t="str">
        <f t="shared" si="1"/>
        <v xml:space="preserve">    0.0000    0    0    0.0000   0.00000    0    0   0.00000   0.00000    0    0</v>
      </c>
      <c r="BI36" s="214" t="str">
        <f t="shared" si="2"/>
        <v xml:space="preserve">    0.0000    0.0000    0.0000    0.0000    0.0000    0.0000    0.0000    0.0000</v>
      </c>
      <c r="BJ36" s="211" t="str">
        <f t="shared" si="3"/>
        <v xml:space="preserve">    0    0 0.0000E+0                                       0.0000</v>
      </c>
      <c r="BK36" s="213" t="str">
        <f t="shared" si="4"/>
        <v xml:space="preserve">         0    0.0000    0.0000    0.0000    0.0000    0.0000    0.0000    0.0000</v>
      </c>
      <c r="BL36" s="132"/>
      <c r="BM36" s="132"/>
      <c r="BN36" s="132"/>
    </row>
    <row r="37" spans="55:66">
      <c r="BC37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7" s="206">
        <f t="shared" si="6"/>
        <v>4</v>
      </c>
      <c r="BE37" s="209" t="str">
        <f t="shared" si="7"/>
        <v xml:space="preserve">    0    7 ###</v>
      </c>
      <c r="BF37" s="207" t="str">
        <f t="shared" si="8"/>
        <v xml:space="preserve">    0.0000    0.0000    0.0000    0.0000    0.0000    0.0000   0.00000   0.00000</v>
      </c>
      <c r="BG37" s="212" t="str">
        <f t="shared" si="0"/>
        <v xml:space="preserve">    0.0000    0.0000 0.0000E+0    0.0000    0    0    0    0    0.0000    0    0</v>
      </c>
      <c r="BH37" s="210" t="str">
        <f t="shared" si="1"/>
        <v xml:space="preserve">    0.0000    0    0    0.0000   0.00000    0    0   0.00000   0.00000    0    0</v>
      </c>
      <c r="BI37" s="214" t="str">
        <f t="shared" si="2"/>
        <v xml:space="preserve">    0.0000    0.0000    0.0000    0.0000    0.0000    0.0000    0.0000    0.0000</v>
      </c>
      <c r="BJ37" s="211" t="str">
        <f t="shared" si="3"/>
        <v xml:space="preserve">    0    0 0.0000E+0                                       0.0000</v>
      </c>
      <c r="BK37" s="213" t="str">
        <f t="shared" si="4"/>
        <v xml:space="preserve">         0    0.0000    0.0000    0.0000    0.0000    0.0000    0.0000    0.0000</v>
      </c>
      <c r="BL37" s="132"/>
      <c r="BM37" s="132"/>
      <c r="BN37" s="132"/>
    </row>
    <row r="38" spans="55:66">
      <c r="BC38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8" s="206">
        <f t="shared" si="6"/>
        <v>4</v>
      </c>
      <c r="BE38" s="209" t="str">
        <f t="shared" si="7"/>
        <v xml:space="preserve">    0    7 ###</v>
      </c>
      <c r="BF38" s="207" t="str">
        <f t="shared" si="8"/>
        <v xml:space="preserve">    0.0000    0.0000    0.0000    0.0000    0.0000    0.0000   0.00000   0.00000</v>
      </c>
      <c r="BG38" s="212" t="str">
        <f t="shared" si="0"/>
        <v xml:space="preserve">    0.0000    0.0000 0.0000E+0    0.0000    0    0    0    0    0.0000    0    0</v>
      </c>
      <c r="BH38" s="210" t="str">
        <f t="shared" si="1"/>
        <v xml:space="preserve">    0.0000    0    0    0.0000   0.00000    0    0   0.00000   0.00000    0    0</v>
      </c>
      <c r="BI38" s="214" t="str">
        <f t="shared" si="2"/>
        <v xml:space="preserve">    0.0000    0.0000    0.0000    0.0000    0.0000    0.0000    0.0000    0.0000</v>
      </c>
      <c r="BJ38" s="211" t="str">
        <f t="shared" si="3"/>
        <v xml:space="preserve">    0    0 0.0000E+0                                       0.0000</v>
      </c>
      <c r="BK38" s="213" t="str">
        <f t="shared" si="4"/>
        <v xml:space="preserve">         0    0.0000    0.0000    0.0000    0.0000    0.0000    0.0000    0.0000</v>
      </c>
      <c r="BL38" s="132"/>
      <c r="BM38" s="132"/>
      <c r="BN38" s="132"/>
    </row>
    <row r="39" spans="55:66">
      <c r="BC39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9" s="206">
        <f t="shared" si="6"/>
        <v>4</v>
      </c>
      <c r="BE39" s="209" t="str">
        <f t="shared" si="7"/>
        <v xml:space="preserve">    0    7 ###</v>
      </c>
      <c r="BF39" s="207" t="str">
        <f t="shared" si="8"/>
        <v xml:space="preserve">    0.0000    0.0000    0.0000    0.0000    0.0000    0.0000   0.00000   0.00000</v>
      </c>
      <c r="BG39" s="212" t="str">
        <f t="shared" si="0"/>
        <v xml:space="preserve">    0.0000    0.0000 0.0000E+0    0.0000    0    0    0    0    0.0000    0    0</v>
      </c>
      <c r="BH39" s="210" t="str">
        <f t="shared" si="1"/>
        <v xml:space="preserve">    0.0000    0    0    0.0000   0.00000    0    0   0.00000   0.00000    0    0</v>
      </c>
      <c r="BI39" s="214" t="str">
        <f t="shared" si="2"/>
        <v xml:space="preserve">    0.0000    0.0000    0.0000    0.0000    0.0000    0.0000    0.0000    0.0000</v>
      </c>
      <c r="BJ39" s="211" t="str">
        <f t="shared" si="3"/>
        <v xml:space="preserve">    0    0 0.0000E+0                                       0.0000</v>
      </c>
      <c r="BK39" s="213" t="str">
        <f t="shared" si="4"/>
        <v xml:space="preserve">         0    0.0000    0.0000    0.0000    0.0000    0.0000    0.0000    0.0000</v>
      </c>
      <c r="BL39" s="132"/>
      <c r="BM39" s="132"/>
      <c r="BN39" s="132"/>
    </row>
    <row r="40" spans="55:66">
      <c r="BC40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0" s="206">
        <f t="shared" si="6"/>
        <v>4</v>
      </c>
      <c r="BE40" s="209" t="str">
        <f t="shared" si="7"/>
        <v xml:space="preserve">    0    7 ###</v>
      </c>
      <c r="BF40" s="207" t="str">
        <f t="shared" si="8"/>
        <v xml:space="preserve">    0.0000    0.0000    0.0000    0.0000    0.0000    0.0000   0.00000   0.00000</v>
      </c>
      <c r="BG40" s="212" t="str">
        <f t="shared" si="0"/>
        <v xml:space="preserve">    0.0000    0.0000 0.0000E+0    0.0000    0    0    0    0    0.0000    0    0</v>
      </c>
      <c r="BH40" s="210" t="str">
        <f t="shared" si="1"/>
        <v xml:space="preserve">    0.0000    0    0    0.0000   0.00000    0    0   0.00000   0.00000    0    0</v>
      </c>
      <c r="BI40" s="214" t="str">
        <f t="shared" si="2"/>
        <v xml:space="preserve">    0.0000    0.0000    0.0000    0.0000    0.0000    0.0000    0.0000    0.0000</v>
      </c>
      <c r="BJ40" s="211" t="str">
        <f t="shared" si="3"/>
        <v xml:space="preserve">    0    0 0.0000E+0                                       0.0000</v>
      </c>
      <c r="BK40" s="213" t="str">
        <f t="shared" si="4"/>
        <v xml:space="preserve">         0    0.0000    0.0000    0.0000    0.0000    0.0000    0.0000    0.0000</v>
      </c>
      <c r="BL40" s="132"/>
      <c r="BM40" s="132"/>
      <c r="BN40" s="132"/>
    </row>
    <row r="41" spans="55:66">
      <c r="BC41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1" s="206">
        <f t="shared" si="6"/>
        <v>4</v>
      </c>
      <c r="BE41" s="209" t="str">
        <f t="shared" si="7"/>
        <v xml:space="preserve">    0    7 ###</v>
      </c>
      <c r="BF41" s="207" t="str">
        <f t="shared" si="8"/>
        <v xml:space="preserve">    0.0000    0.0000    0.0000    0.0000    0.0000    0.0000   0.00000   0.00000</v>
      </c>
      <c r="BG41" s="212" t="str">
        <f t="shared" si="0"/>
        <v xml:space="preserve">    0.0000    0.0000 0.0000E+0    0.0000    0    0    0    0    0.0000    0    0</v>
      </c>
      <c r="BH41" s="210" t="str">
        <f t="shared" si="1"/>
        <v xml:space="preserve">    0.0000    0    0    0.0000   0.00000    0    0   0.00000   0.00000    0    0</v>
      </c>
      <c r="BI41" s="214" t="str">
        <f t="shared" si="2"/>
        <v xml:space="preserve">    0.0000    0.0000    0.0000    0.0000    0.0000    0.0000    0.0000    0.0000</v>
      </c>
      <c r="BJ41" s="211" t="str">
        <f t="shared" si="3"/>
        <v xml:space="preserve">    0    0 0.0000E+0                                       0.0000</v>
      </c>
      <c r="BK41" s="213" t="str">
        <f t="shared" si="4"/>
        <v xml:space="preserve">         0    0.0000    0.0000    0.0000    0.0000    0.0000    0.0000    0.0000</v>
      </c>
      <c r="BL41" s="132"/>
      <c r="BM41" s="132"/>
      <c r="BN41" s="132"/>
    </row>
    <row r="42" spans="55:66">
      <c r="BC42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2" s="206">
        <f t="shared" si="6"/>
        <v>4</v>
      </c>
      <c r="BE42" s="209" t="str">
        <f t="shared" si="7"/>
        <v xml:space="preserve">    0    7 ###</v>
      </c>
      <c r="BF42" s="207" t="str">
        <f t="shared" si="8"/>
        <v xml:space="preserve">    0.0000    0.0000    0.0000    0.0000    0.0000    0.0000   0.00000   0.00000</v>
      </c>
      <c r="BG42" s="212" t="str">
        <f t="shared" si="0"/>
        <v xml:space="preserve">    0.0000    0.0000 0.0000E+0    0.0000    0    0    0    0    0.0000    0    0</v>
      </c>
      <c r="BH42" s="210" t="str">
        <f t="shared" si="1"/>
        <v xml:space="preserve">    0.0000    0    0    0.0000   0.00000    0    0   0.00000   0.00000    0    0</v>
      </c>
      <c r="BI42" s="214" t="str">
        <f t="shared" si="2"/>
        <v xml:space="preserve">    0.0000    0.0000    0.0000    0.0000    0.0000    0.0000    0.0000    0.0000</v>
      </c>
      <c r="BJ42" s="211" t="str">
        <f t="shared" si="3"/>
        <v xml:space="preserve">    0    0 0.0000E+0                                       0.0000</v>
      </c>
      <c r="BK42" s="213" t="str">
        <f t="shared" si="4"/>
        <v xml:space="preserve">         0    0.0000    0.0000    0.0000    0.0000    0.0000    0.0000    0.0000</v>
      </c>
      <c r="BL42" s="132"/>
      <c r="BM42" s="132"/>
      <c r="BN42" s="132"/>
    </row>
    <row r="43" spans="55:66">
      <c r="BC43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3" s="206">
        <f t="shared" si="6"/>
        <v>4</v>
      </c>
      <c r="BE43" s="209" t="str">
        <f t="shared" si="7"/>
        <v xml:space="preserve">    0    7 ###</v>
      </c>
      <c r="BF43" s="207" t="str">
        <f t="shared" si="8"/>
        <v xml:space="preserve">    0.0000    0.0000    0.0000    0.0000    0.0000    0.0000   0.00000   0.00000</v>
      </c>
      <c r="BG43" s="212" t="str">
        <f t="shared" si="0"/>
        <v xml:space="preserve">    0.0000    0.0000 0.0000E+0    0.0000    0    0    0    0    0.0000    0    0</v>
      </c>
      <c r="BH43" s="210" t="str">
        <f t="shared" si="1"/>
        <v xml:space="preserve">    0.0000    0    0    0.0000   0.00000    0    0   0.00000   0.00000    0    0</v>
      </c>
      <c r="BI43" s="214" t="str">
        <f t="shared" si="2"/>
        <v xml:space="preserve">    0.0000    0.0000    0.0000    0.0000    0.0000    0.0000    0.0000    0.0000</v>
      </c>
      <c r="BJ43" s="211" t="str">
        <f t="shared" si="3"/>
        <v xml:space="preserve">    0    0 0.0000E+0                                       0.0000</v>
      </c>
      <c r="BK43" s="213" t="str">
        <f t="shared" si="4"/>
        <v xml:space="preserve">         0    0.0000    0.0000    0.0000    0.0000    0.0000    0.0000    0.0000</v>
      </c>
      <c r="BL43" s="132"/>
      <c r="BM43" s="132"/>
      <c r="BN43" s="132"/>
    </row>
    <row r="44" spans="55:66">
      <c r="BC44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4" s="206">
        <f t="shared" si="6"/>
        <v>4</v>
      </c>
      <c r="BE44" s="209" t="str">
        <f t="shared" si="7"/>
        <v xml:space="preserve">    0    7 ###</v>
      </c>
      <c r="BF44" s="207" t="str">
        <f t="shared" si="8"/>
        <v xml:space="preserve">    0.0000    0.0000    0.0000    0.0000    0.0000    0.0000   0.00000   0.00000</v>
      </c>
      <c r="BG44" s="212" t="str">
        <f t="shared" si="0"/>
        <v xml:space="preserve">    0.0000    0.0000 0.0000E+0    0.0000    0    0    0    0    0.0000    0    0</v>
      </c>
      <c r="BH44" s="210" t="str">
        <f t="shared" si="1"/>
        <v xml:space="preserve">    0.0000    0    0    0.0000   0.00000    0    0   0.00000   0.00000    0    0</v>
      </c>
      <c r="BI44" s="214" t="str">
        <f t="shared" si="2"/>
        <v xml:space="preserve">    0.0000    0.0000    0.0000    0.0000    0.0000    0.0000    0.0000    0.0000</v>
      </c>
      <c r="BJ44" s="211" t="str">
        <f t="shared" si="3"/>
        <v xml:space="preserve">    0    0 0.0000E+0                                       0.0000</v>
      </c>
      <c r="BK44" s="213" t="str">
        <f t="shared" si="4"/>
        <v xml:space="preserve">         0    0.0000    0.0000    0.0000    0.0000    0.0000    0.0000    0.0000</v>
      </c>
      <c r="BL44" s="132"/>
      <c r="BM44" s="132"/>
      <c r="BN44" s="132"/>
    </row>
    <row r="45" spans="55:66">
      <c r="BC45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5" s="206">
        <f t="shared" si="6"/>
        <v>4</v>
      </c>
      <c r="BE45" s="209" t="str">
        <f t="shared" si="7"/>
        <v xml:space="preserve">    0    7 ###</v>
      </c>
      <c r="BF45" s="207" t="str">
        <f t="shared" si="8"/>
        <v xml:space="preserve">    0.0000    0.0000    0.0000    0.0000    0.0000    0.0000   0.00000   0.00000</v>
      </c>
      <c r="BG45" s="212" t="str">
        <f t="shared" si="0"/>
        <v xml:space="preserve">    0.0000    0.0000 0.0000E+0    0.0000    0    0    0    0    0.0000    0    0</v>
      </c>
      <c r="BH45" s="210" t="str">
        <f t="shared" si="1"/>
        <v xml:space="preserve">    0.0000    0    0    0.0000   0.00000    0    0   0.00000   0.00000    0    0</v>
      </c>
      <c r="BI45" s="214" t="str">
        <f t="shared" si="2"/>
        <v xml:space="preserve">    0.0000    0.0000    0.0000    0.0000    0.0000    0.0000    0.0000    0.0000</v>
      </c>
      <c r="BJ45" s="211" t="str">
        <f t="shared" si="3"/>
        <v xml:space="preserve">    0    0 0.0000E+0                                       0.0000</v>
      </c>
      <c r="BK45" s="213" t="str">
        <f t="shared" si="4"/>
        <v xml:space="preserve">         0    0.0000    0.0000    0.0000    0.0000    0.0000    0.0000    0.0000</v>
      </c>
      <c r="BL45" s="132"/>
      <c r="BM45" s="132"/>
      <c r="BN45" s="132"/>
    </row>
    <row r="46" spans="55:66">
      <c r="BC46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6" s="206">
        <f t="shared" si="6"/>
        <v>4</v>
      </c>
      <c r="BE46" s="209" t="str">
        <f t="shared" si="7"/>
        <v xml:space="preserve">    0    7 ###</v>
      </c>
      <c r="BF46" s="207" t="str">
        <f t="shared" si="8"/>
        <v xml:space="preserve">    0.0000    0.0000    0.0000    0.0000    0.0000    0.0000   0.00000   0.00000</v>
      </c>
      <c r="BG46" s="212" t="str">
        <f t="shared" si="0"/>
        <v xml:space="preserve">    0.0000    0.0000 0.0000E+0    0.0000    0    0    0    0    0.0000    0    0</v>
      </c>
      <c r="BH46" s="210" t="str">
        <f t="shared" si="1"/>
        <v xml:space="preserve">    0.0000    0    0    0.0000   0.00000    0    0   0.00000   0.00000    0    0</v>
      </c>
      <c r="BI46" s="214" t="str">
        <f t="shared" si="2"/>
        <v xml:space="preserve">    0.0000    0.0000    0.0000    0.0000    0.0000    0.0000    0.0000    0.0000</v>
      </c>
      <c r="BJ46" s="211" t="str">
        <f t="shared" si="3"/>
        <v xml:space="preserve">    0    0 0.0000E+0                                       0.0000</v>
      </c>
      <c r="BK46" s="213" t="str">
        <f t="shared" si="4"/>
        <v xml:space="preserve">         0    0.0000    0.0000    0.0000    0.0000    0.0000    0.0000    0.0000</v>
      </c>
      <c r="BL46" s="132"/>
      <c r="BM46" s="132"/>
      <c r="BN46" s="132"/>
    </row>
    <row r="47" spans="55:66">
      <c r="BC47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7" s="206">
        <f t="shared" si="6"/>
        <v>4</v>
      </c>
      <c r="BE47" s="209" t="str">
        <f t="shared" si="7"/>
        <v xml:space="preserve">    0    7 ###</v>
      </c>
      <c r="BF47" s="207" t="str">
        <f t="shared" si="8"/>
        <v xml:space="preserve">    0.0000    0.0000    0.0000    0.0000    0.0000    0.0000   0.00000   0.00000</v>
      </c>
      <c r="BG47" s="212" t="str">
        <f t="shared" si="0"/>
        <v xml:space="preserve">    0.0000    0.0000 0.0000E+0    0.0000    0    0    0    0    0.0000    0    0</v>
      </c>
      <c r="BH47" s="210" t="str">
        <f t="shared" si="1"/>
        <v xml:space="preserve">    0.0000    0    0    0.0000   0.00000    0    0   0.00000   0.00000    0    0</v>
      </c>
      <c r="BI47" s="214" t="str">
        <f t="shared" si="2"/>
        <v xml:space="preserve">    0.0000    0.0000    0.0000    0.0000    0.0000    0.0000    0.0000    0.0000</v>
      </c>
      <c r="BJ47" s="211" t="str">
        <f t="shared" si="3"/>
        <v xml:space="preserve">    0    0 0.0000E+0                                       0.0000</v>
      </c>
      <c r="BK47" s="213" t="str">
        <f t="shared" si="4"/>
        <v xml:space="preserve">         0    0.0000    0.0000    0.0000    0.0000    0.0000    0.0000    0.0000</v>
      </c>
      <c r="BL47" s="132"/>
      <c r="BM47" s="132"/>
      <c r="BN47" s="132"/>
    </row>
    <row r="48" spans="55:66">
      <c r="BC48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8" s="206">
        <f t="shared" si="6"/>
        <v>4</v>
      </c>
      <c r="BE48" s="209" t="str">
        <f t="shared" si="7"/>
        <v xml:space="preserve">    0    7 ###</v>
      </c>
      <c r="BF48" s="207" t="str">
        <f t="shared" si="8"/>
        <v xml:space="preserve">    0.0000    0.0000    0.0000    0.0000    0.0000    0.0000   0.00000   0.00000</v>
      </c>
      <c r="BG48" s="212" t="str">
        <f t="shared" si="0"/>
        <v xml:space="preserve">    0.0000    0.0000 0.0000E+0    0.0000    0    0    0    0    0.0000    0    0</v>
      </c>
      <c r="BH48" s="210" t="str">
        <f t="shared" si="1"/>
        <v xml:space="preserve">    0.0000    0    0    0.0000   0.00000    0    0   0.00000   0.00000    0    0</v>
      </c>
      <c r="BI48" s="214" t="str">
        <f t="shared" si="2"/>
        <v xml:space="preserve">    0.0000    0.0000    0.0000    0.0000    0.0000    0.0000    0.0000    0.0000</v>
      </c>
      <c r="BJ48" s="211" t="str">
        <f t="shared" si="3"/>
        <v xml:space="preserve">    0    0 0.0000E+0                                       0.0000</v>
      </c>
      <c r="BK48" s="213" t="str">
        <f t="shared" si="4"/>
        <v xml:space="preserve">         0    0.0000    0.0000    0.0000    0.0000    0.0000    0.0000    0.0000</v>
      </c>
      <c r="BL48" s="132"/>
      <c r="BM48" s="132"/>
      <c r="BN48" s="132"/>
    </row>
    <row r="49" spans="55:66">
      <c r="BC49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9" s="206">
        <f t="shared" si="6"/>
        <v>4</v>
      </c>
      <c r="BE49" s="209" t="str">
        <f t="shared" si="7"/>
        <v xml:space="preserve">    0    7 ###</v>
      </c>
      <c r="BF49" s="207" t="str">
        <f t="shared" si="8"/>
        <v xml:space="preserve">    0.0000    0.0000    0.0000    0.0000    0.0000    0.0000   0.00000   0.00000</v>
      </c>
      <c r="BG49" s="212" t="str">
        <f t="shared" si="0"/>
        <v xml:space="preserve">    0.0000    0.0000 0.0000E+0    0.0000    0    0    0    0    0.0000    0    0</v>
      </c>
      <c r="BH49" s="210" t="str">
        <f t="shared" si="1"/>
        <v xml:space="preserve">    0.0000    0    0    0.0000   0.00000    0    0   0.00000   0.00000    0    0</v>
      </c>
      <c r="BI49" s="214" t="str">
        <f t="shared" si="2"/>
        <v xml:space="preserve">    0.0000    0.0000    0.0000    0.0000    0.0000    0.0000    0.0000    0.0000</v>
      </c>
      <c r="BJ49" s="211" t="str">
        <f t="shared" si="3"/>
        <v xml:space="preserve">    0    0 0.0000E+0                                       0.0000</v>
      </c>
      <c r="BK49" s="213" t="str">
        <f t="shared" si="4"/>
        <v xml:space="preserve">         0    0.0000    0.0000    0.0000    0.0000    0.0000    0.0000    0.0000</v>
      </c>
      <c r="BL49" s="132"/>
      <c r="BM49" s="132"/>
      <c r="BN49" s="132"/>
    </row>
    <row r="50" spans="55:66">
      <c r="BC50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0" s="206">
        <f t="shared" si="6"/>
        <v>4</v>
      </c>
      <c r="BE50" s="209" t="str">
        <f t="shared" si="7"/>
        <v xml:space="preserve">    0    7 ###</v>
      </c>
      <c r="BF50" s="207" t="str">
        <f t="shared" si="8"/>
        <v xml:space="preserve">    0.0000    0.0000    0.0000    0.0000    0.0000    0.0000   0.00000   0.00000</v>
      </c>
      <c r="BG50" s="212" t="str">
        <f t="shared" si="0"/>
        <v xml:space="preserve">    0.0000    0.0000 0.0000E+0    0.0000    0    0    0    0    0.0000    0    0</v>
      </c>
      <c r="BH50" s="210" t="str">
        <f t="shared" si="1"/>
        <v xml:space="preserve">    0.0000    0    0    0.0000   0.00000    0    0   0.00000   0.00000    0    0</v>
      </c>
      <c r="BI50" s="214" t="str">
        <f t="shared" si="2"/>
        <v xml:space="preserve">    0.0000    0.0000    0.0000    0.0000    0.0000    0.0000    0.0000    0.0000</v>
      </c>
      <c r="BJ50" s="211" t="str">
        <f t="shared" si="3"/>
        <v xml:space="preserve">    0    0 0.0000E+0                                       0.0000</v>
      </c>
      <c r="BK50" s="213" t="str">
        <f t="shared" si="4"/>
        <v xml:space="preserve">         0    0.0000    0.0000    0.0000    0.0000    0.0000    0.0000    0.0000</v>
      </c>
      <c r="BL50" s="132"/>
      <c r="BM50" s="132"/>
      <c r="BN50" s="132"/>
    </row>
    <row r="51" spans="55:66">
      <c r="BC51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1" s="206">
        <f t="shared" si="6"/>
        <v>4</v>
      </c>
      <c r="BE51" s="209" t="str">
        <f t="shared" si="7"/>
        <v xml:space="preserve">    0    7 ###</v>
      </c>
      <c r="BF51" s="207" t="str">
        <f t="shared" si="8"/>
        <v xml:space="preserve">    0.0000    0.0000    0.0000    0.0000    0.0000    0.0000   0.00000   0.00000</v>
      </c>
      <c r="BG51" s="212" t="str">
        <f t="shared" si="0"/>
        <v xml:space="preserve">    0.0000    0.0000 0.0000E+0    0.0000    0    0    0    0    0.0000    0    0</v>
      </c>
      <c r="BH51" s="210" t="str">
        <f t="shared" si="1"/>
        <v xml:space="preserve">    0.0000    0    0    0.0000   0.00000    0    0   0.00000   0.00000    0    0</v>
      </c>
      <c r="BI51" s="214" t="str">
        <f t="shared" si="2"/>
        <v xml:space="preserve">    0.0000    0.0000    0.0000    0.0000    0.0000    0.0000    0.0000    0.0000</v>
      </c>
      <c r="BJ51" s="211" t="str">
        <f t="shared" si="3"/>
        <v xml:space="preserve">    0    0 0.0000E+0                                       0.0000</v>
      </c>
      <c r="BK51" s="213" t="str">
        <f t="shared" si="4"/>
        <v xml:space="preserve">         0    0.0000    0.0000    0.0000    0.0000    0.0000    0.0000    0.0000</v>
      </c>
      <c r="BL51" s="132"/>
      <c r="BM51" s="132"/>
      <c r="BN51" s="132"/>
    </row>
    <row r="52" spans="55:66">
      <c r="BC52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2" s="206">
        <f t="shared" si="6"/>
        <v>4</v>
      </c>
      <c r="BE52" s="209" t="str">
        <f t="shared" si="7"/>
        <v xml:space="preserve">    0    7 ###</v>
      </c>
      <c r="BF52" s="207" t="str">
        <f t="shared" si="8"/>
        <v xml:space="preserve">    0.0000    0.0000    0.0000    0.0000    0.0000    0.0000   0.00000   0.00000</v>
      </c>
      <c r="BG52" s="212" t="str">
        <f t="shared" si="0"/>
        <v xml:space="preserve">    0.0000    0.0000 0.0000E+0    0.0000    0    0    0    0    0.0000    0    0</v>
      </c>
      <c r="BH52" s="210" t="str">
        <f t="shared" si="1"/>
        <v xml:space="preserve">    0.0000    0    0    0.0000   0.00000    0    0   0.00000   0.00000    0    0</v>
      </c>
      <c r="BI52" s="214" t="str">
        <f t="shared" si="2"/>
        <v xml:space="preserve">    0.0000    0.0000    0.0000    0.0000    0.0000    0.0000    0.0000    0.0000</v>
      </c>
      <c r="BJ52" s="211" t="str">
        <f t="shared" si="3"/>
        <v xml:space="preserve">    0    0 0.0000E+0                                       0.0000</v>
      </c>
      <c r="BK52" s="213" t="str">
        <f t="shared" si="4"/>
        <v xml:space="preserve">         0    0.0000    0.0000    0.0000    0.0000    0.0000    0.0000    0.0000</v>
      </c>
      <c r="BL52" s="132"/>
      <c r="BM52" s="132"/>
      <c r="BN52" s="132"/>
    </row>
    <row r="53" spans="55:66">
      <c r="BC53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3" s="206">
        <f t="shared" si="6"/>
        <v>4</v>
      </c>
      <c r="BE53" s="209" t="str">
        <f t="shared" si="7"/>
        <v xml:space="preserve">    0    7 ###</v>
      </c>
      <c r="BF53" s="207" t="str">
        <f t="shared" si="8"/>
        <v xml:space="preserve">    0.0000    0.0000    0.0000    0.0000    0.0000    0.0000   0.00000   0.00000</v>
      </c>
      <c r="BG53" s="212" t="str">
        <f t="shared" si="0"/>
        <v xml:space="preserve">    0.0000    0.0000 0.0000E+0    0.0000    0    0    0    0    0.0000    0    0</v>
      </c>
      <c r="BH53" s="210" t="str">
        <f t="shared" si="1"/>
        <v xml:space="preserve">    0.0000    0    0    0.0000   0.00000    0    0   0.00000   0.00000    0    0</v>
      </c>
      <c r="BI53" s="214" t="str">
        <f t="shared" si="2"/>
        <v xml:space="preserve">    0.0000    0.0000    0.0000    0.0000    0.0000    0.0000    0.0000    0.0000</v>
      </c>
      <c r="BJ53" s="211" t="str">
        <f t="shared" si="3"/>
        <v xml:space="preserve">    0    0 0.0000E+0                                       0.0000</v>
      </c>
      <c r="BK53" s="213" t="str">
        <f t="shared" si="4"/>
        <v xml:space="preserve">         0    0.0000    0.0000    0.0000    0.0000    0.0000    0.0000    0.0000</v>
      </c>
      <c r="BL53" s="132"/>
      <c r="BM53" s="132"/>
      <c r="BN53" s="132"/>
    </row>
    <row r="54" spans="55:66">
      <c r="BC54" s="206" t="str">
        <f t="shared" si="5"/>
        <v xml:space="preserve">    0    7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4" s="206">
        <f t="shared" si="6"/>
        <v>4</v>
      </c>
      <c r="BE54" s="209" t="str">
        <f t="shared" si="7"/>
        <v xml:space="preserve">    0    7 ###</v>
      </c>
      <c r="BF54" s="207" t="str">
        <f t="shared" si="8"/>
        <v xml:space="preserve">    0.0000    0.0000    0.0000    0.0000    0.0000    0.0000   0.00000   0.00000</v>
      </c>
      <c r="BG54" s="212" t="str">
        <f t="shared" si="0"/>
        <v xml:space="preserve">    0.0000    0.0000 0.0000E+0    0.0000    0    0    0    0    0.0000    0    0</v>
      </c>
      <c r="BH54" s="210" t="str">
        <f t="shared" si="1"/>
        <v xml:space="preserve">    0.0000    0    0    0.0000   0.00000    0    0   0.00000   0.00000    0    0</v>
      </c>
      <c r="BI54" s="214" t="str">
        <f t="shared" si="2"/>
        <v xml:space="preserve">    0.0000    0.0000    0.0000    0.0000    0.0000    0.0000    0.0000    0.0000</v>
      </c>
      <c r="BJ54" s="211" t="str">
        <f t="shared" si="3"/>
        <v xml:space="preserve">    0    0 0.0000E+0                                       0.0000</v>
      </c>
      <c r="BK54" s="213" t="str">
        <f t="shared" si="4"/>
        <v xml:space="preserve">         0    0.0000    0.0000    0.0000    0.0000    0.0000    0.0000    0.0000</v>
      </c>
      <c r="BL54" s="132"/>
      <c r="BM54" s="132"/>
      <c r="BN54" s="132"/>
    </row>
    <row r="81" spans="55:66"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</row>
    <row r="82" spans="55:66"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</row>
    <row r="83" spans="55:66"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</row>
    <row r="84" spans="55:66"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</row>
    <row r="85" spans="55:66"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</row>
    <row r="86" spans="55:66"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</row>
    <row r="87" spans="55:66"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</row>
    <row r="88" spans="55:66">
      <c r="BC88" s="113"/>
      <c r="BD88" s="113"/>
      <c r="BE88" s="113"/>
      <c r="BF88" s="113"/>
      <c r="BG88" s="113"/>
      <c r="BH88" s="113"/>
      <c r="BI88" s="113"/>
      <c r="BJ88" s="113"/>
      <c r="BK88" s="113"/>
      <c r="BL88" s="113"/>
      <c r="BM88" s="113"/>
      <c r="BN88" s="113"/>
    </row>
    <row r="89" spans="55:66"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</row>
    <row r="90" spans="55:66">
      <c r="BC90" s="113"/>
      <c r="BD90" s="113"/>
      <c r="BE90" s="113"/>
      <c r="BF90" s="113"/>
      <c r="BG90" s="113"/>
      <c r="BH90" s="113"/>
      <c r="BI90" s="113"/>
      <c r="BJ90" s="113"/>
      <c r="BK90" s="113"/>
      <c r="BL90" s="113"/>
      <c r="BM90" s="113"/>
      <c r="BN90" s="113"/>
    </row>
    <row r="91" spans="55:66"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</row>
    <row r="92" spans="55:66"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</row>
    <row r="93" spans="55:66"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</row>
    <row r="94" spans="55:66"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</row>
    <row r="95" spans="55:66"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</row>
    <row r="96" spans="55:66"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</row>
    <row r="97" spans="55:66">
      <c r="BC97" s="113"/>
      <c r="BD97" s="113"/>
      <c r="BE97" s="113"/>
      <c r="BF97" s="113"/>
      <c r="BG97" s="113"/>
      <c r="BH97" s="113"/>
      <c r="BI97" s="113"/>
      <c r="BJ97" s="113"/>
      <c r="BK97" s="113"/>
      <c r="BL97" s="113"/>
      <c r="BM97" s="113"/>
      <c r="BN97" s="113"/>
    </row>
    <row r="98" spans="55:66">
      <c r="BC98" s="113"/>
      <c r="BD98" s="113"/>
      <c r="BE98" s="113"/>
      <c r="BF98" s="113"/>
      <c r="BG98" s="113"/>
      <c r="BH98" s="113"/>
      <c r="BI98" s="113"/>
      <c r="BJ98" s="113"/>
      <c r="BK98" s="113"/>
      <c r="BL98" s="113"/>
      <c r="BM98" s="113"/>
      <c r="BN98" s="113"/>
    </row>
    <row r="99" spans="55:66"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</row>
    <row r="100" spans="55:66"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</row>
    <row r="101" spans="55:66"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</row>
    <row r="102" spans="55:66"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</row>
  </sheetData>
  <mergeCells count="6">
    <mergeCell ref="H5:H6"/>
    <mergeCell ref="F5:F6"/>
    <mergeCell ref="C5:C6"/>
    <mergeCell ref="D5:D6"/>
    <mergeCell ref="E5:E6"/>
    <mergeCell ref="G5:G6"/>
  </mergeCells>
  <phoneticPr fontId="19"/>
  <pageMargins left="0.7" right="0.7" top="0.75" bottom="0.75" header="0.3" footer="0.3"/>
  <pageSetup paperSize="9" orientation="portrait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N102"/>
  <sheetViews>
    <sheetView workbookViewId="0"/>
  </sheetViews>
  <sheetFormatPr defaultRowHeight="12"/>
  <cols>
    <col min="3" max="3" width="5.7109375" bestFit="1" customWidth="1"/>
    <col min="4" max="4" width="11.85546875" bestFit="1" customWidth="1"/>
    <col min="5" max="5" width="10.7109375" bestFit="1" customWidth="1"/>
    <col min="6" max="6" width="6.7109375" bestFit="1" customWidth="1"/>
    <col min="9" max="10" width="9.140625" style="31"/>
    <col min="11" max="11" width="9.7109375" style="31" bestFit="1" customWidth="1"/>
    <col min="12" max="18" width="9.140625" style="31"/>
    <col min="55" max="56" width="9.140625" style="31"/>
    <col min="57" max="57" width="9.7109375" style="31" bestFit="1" customWidth="1"/>
    <col min="58" max="66" width="9.140625" style="31"/>
  </cols>
  <sheetData>
    <row r="1" spans="1:66">
      <c r="C1">
        <v>5</v>
      </c>
      <c r="D1">
        <v>3</v>
      </c>
      <c r="E1">
        <f>VLOOKUP(E2,列!$C$3:$D$59,2,FALSE)</f>
        <v>8</v>
      </c>
      <c r="F1">
        <f>VLOOKUP(F2,列!$C$3:$D$59,2,FALSE)</f>
        <v>10</v>
      </c>
      <c r="G1" s="31">
        <f>VLOOKUP(G2,列!$C$3:$D$59,2,FALSE)</f>
        <v>9</v>
      </c>
      <c r="I1" s="205" t="s">
        <v>459</v>
      </c>
      <c r="BC1" s="205" t="s">
        <v>459</v>
      </c>
    </row>
    <row r="2" spans="1:66">
      <c r="E2" t="s">
        <v>149</v>
      </c>
      <c r="F2" t="s">
        <v>150</v>
      </c>
      <c r="G2" s="31" t="s">
        <v>151</v>
      </c>
      <c r="I2" s="205" t="s">
        <v>465</v>
      </c>
      <c r="R2" s="208" t="str">
        <f>CHAR(10)</f>
        <v xml:space="preserve">
</v>
      </c>
      <c r="BC2" s="205" t="s">
        <v>465</v>
      </c>
      <c r="BL2" s="208" t="str">
        <f>CHAR(10)</f>
        <v xml:space="preserve">
</v>
      </c>
    </row>
    <row r="3" spans="1:66">
      <c r="B3" t="s">
        <v>162</v>
      </c>
      <c r="G3" s="185" t="s">
        <v>450</v>
      </c>
      <c r="I3" s="31" t="s">
        <v>474</v>
      </c>
      <c r="BC3" s="31" t="s">
        <v>458</v>
      </c>
    </row>
    <row r="4" spans="1:66">
      <c r="F4" s="47" t="s">
        <v>454</v>
      </c>
      <c r="G4" s="77">
        <v>2</v>
      </c>
      <c r="BC4" s="31" t="s">
        <v>460</v>
      </c>
    </row>
    <row r="5" spans="1:66">
      <c r="C5" s="234" t="s">
        <v>18</v>
      </c>
      <c r="D5" s="236" t="s">
        <v>25</v>
      </c>
      <c r="E5" s="238" t="s">
        <v>21</v>
      </c>
      <c r="F5" s="240" t="s">
        <v>144</v>
      </c>
      <c r="G5" s="242" t="s">
        <v>279</v>
      </c>
      <c r="BC5" s="31" t="s">
        <v>461</v>
      </c>
    </row>
    <row r="6" spans="1:66">
      <c r="C6" s="235"/>
      <c r="D6" s="237"/>
      <c r="E6" s="239"/>
      <c r="F6" s="241"/>
      <c r="G6" s="243"/>
      <c r="BC6" s="31" t="s">
        <v>463</v>
      </c>
    </row>
    <row r="7" spans="1:66">
      <c r="C7" s="48"/>
      <c r="D7" s="8"/>
      <c r="E7" s="10" t="s">
        <v>80</v>
      </c>
      <c r="F7" s="4"/>
      <c r="G7" s="243"/>
      <c r="BC7" s="31" t="s">
        <v>462</v>
      </c>
    </row>
    <row r="8" spans="1:66">
      <c r="B8" s="137" t="s">
        <v>229</v>
      </c>
      <c r="C8" s="4"/>
      <c r="D8" s="8"/>
      <c r="E8" s="49" t="s">
        <v>390</v>
      </c>
      <c r="F8" s="51" t="s">
        <v>145</v>
      </c>
      <c r="G8" s="188"/>
      <c r="BC8" s="31" t="s">
        <v>464</v>
      </c>
    </row>
    <row r="9" spans="1:66">
      <c r="A9">
        <f>MATCH(B9,'mat2'!$F$1:$F$1010,0)</f>
        <v>128</v>
      </c>
      <c r="B9">
        <v>8</v>
      </c>
      <c r="C9" s="51" t="str">
        <f>VLOOKUP($A$9-1,'mat2'!$A$1:$BE$400,C$1,FALSE)</f>
        <v>MA</v>
      </c>
      <c r="D9" s="51" t="str">
        <f>VLOOKUP($A$9-1,'mat2'!$A$1:$BE$400,D$1,FALSE)</f>
        <v>XHED</v>
      </c>
      <c r="E9" s="51" t="str">
        <f>VLOOKUP($A$9-1,'mat2'!$A$1:$BE$400,E$1,FALSE)</f>
        <v>RHO</v>
      </c>
      <c r="F9" s="15" t="str">
        <f>VLOOKUP($A$9-1,'mat2'!$A$1:$BE$400,F$1,FALSE)</f>
        <v>WIDTH</v>
      </c>
      <c r="G9" s="15" t="str">
        <f>VLOOKUP($A$9-1,'mat2'!$A$1:$BE$400,G$1,FALSE)</f>
        <v>L</v>
      </c>
      <c r="I9" s="206">
        <f>IF($B$9&gt;=10000,0,IF($B$9&gt;=1000,1,IF($B$9&gt;=100,2,IF($B$9&gt;=10,3,4))))</f>
        <v>4</v>
      </c>
      <c r="K9" s="204"/>
      <c r="BC9" s="206">
        <f>IF($B$9&gt;=10000,0,IF($B$9&gt;=1000,1,IF($B$9&gt;=100,2,IF($B$9&gt;=10,3,4))))</f>
        <v>4</v>
      </c>
      <c r="BE9" s="204"/>
    </row>
    <row r="10" spans="1:66">
      <c r="A10">
        <f>A9</f>
        <v>128</v>
      </c>
      <c r="C10" s="3">
        <f>VLOOKUP($A10,'mat2'!$A$1:$BE$400,C$1,FALSE)</f>
        <v>9601</v>
      </c>
      <c r="D10" s="3" t="str">
        <f>VLOOKUP($A10,'mat2'!$A$1:$BE$400,D$1,FALSE)</f>
        <v>流体連成面</v>
      </c>
      <c r="E10" s="34">
        <f>VLOOKUP($A10,'mat2'!$A$1:$BE$400,E$1,FALSE)</f>
        <v>1</v>
      </c>
      <c r="F10" s="34">
        <f>VLOOKUP($A10,'mat2'!$A$1:$BE$400,F$1,FALSE)</f>
        <v>5</v>
      </c>
      <c r="G10" s="70">
        <f>VLOOKUP($A10,'mat2'!$A$1:$BE$400,G$1,FALSE)</f>
        <v>2</v>
      </c>
      <c r="I10" s="206" t="str">
        <f>K10&amp;$R$2&amp;$I$3&amp;$R$2&amp;L10&amp;$R$2&amp;$I$2</f>
        <v xml:space="preserve"> 9601    8 流体連成面###流体連成面
#------RHO----L-----WIDTH
    1.0000    2    5.0000
#---+----+----+----+----+----+----+----+----+----+----+----+----+----+----+----+</v>
      </c>
      <c r="J10" s="206">
        <f>IF($C10&gt;=10000,0,IF($C10&gt;=1000,1,IF($C10&gt;=100,2,IF($C10&gt;=10,3,4))))</f>
        <v>1</v>
      </c>
      <c r="K10" s="209" t="str">
        <f>REPT(" ",J10)&amp;FIXED($C10,0,1)&amp;REPT(" ",$I$9)&amp;FIXED($B$9,0,1)&amp;" "&amp;$D10&amp;"###"&amp;D10</f>
        <v xml:space="preserve"> 9601    8 流体連成面###流体連成面</v>
      </c>
      <c r="L10" s="207" t="str">
        <f>RIGHT(REPT(" ",10)&amp;TEXT($E10,"####0.0000"),10)&amp;RIGHT(REPT(" ",5)&amp;TEXT($G10,"####0"),5)&amp;RIGHT(REPT(" ",10)&amp;TEXT($F10,"####0.0000"),10)</f>
        <v xml:space="preserve">    1.0000    2    5.0000</v>
      </c>
      <c r="BC10" s="206" t="str">
        <f>BE10&amp;$BL$2&amp;$BC$3&amp;$BL$2&amp;BF10&amp;$BL$2&amp;$BC$4&amp;$BL$2&amp;BG10&amp;$BL$2&amp;$BC$5&amp;$BL$2&amp;BH10&amp;$BL$2&amp;$BC$6&amp;$BL$2&amp;BI10&amp;IF(BB10=2,$BL$2&amp;$BC$7&amp;$BL$2&amp;BJ10&amp;$BL$2&amp;$BC$8&amp;$BL$2&amp;BK10,IF(BB10=1,$BL$2&amp;$BC$7&amp;$BL$2&amp;BJ10,""))&amp;$BL$2&amp;$BC$2</f>
        <v xml:space="preserve"> 9601    8 流体連成面###流体連成面
#--- SIGM0--------GO-------PMG-------RK0-------PMK-------POI--------AA--------BB
    5.0000       2.0    0.0000----+----+    1.0000成面###流体連成面 0.0000E+0 0.0000E+0
#------RHO------- PN-------WKF-----WIDTH----L-JOIN---LR--IAB-----FAABB-IUST-KILL
    1.0000    5.0000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0" s="206">
        <f>IF($C10&gt;=10000,0,IF($C10&gt;=1000,1,IF($C10&gt;=100,2,IF($C10&gt;=10,3,4))))</f>
        <v>1</v>
      </c>
      <c r="BE10" s="209" t="str">
        <f>REPT(" ",BD10)&amp;FIXED($C10,0,1)&amp;REPT(" ",$BC$9)&amp;FIXED($B$9,0,1)&amp;" "&amp;$D10&amp;"###"&amp;D10</f>
        <v xml:space="preserve"> 9601    8 流体連成面###流体連成面</v>
      </c>
      <c r="BF10" s="207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5.0000       2.0    0.0000----+----+    1.0000成面###流体連成面 0.0000E+0 0.0000E+0</v>
      </c>
      <c r="BG10" s="212" t="str">
        <f t="shared" ref="BG10:BG54" si="0">RIGHT(REPT(" ",10)&amp;TEXT($E10,"####0.0000"),10)&amp;RIGHT(REPT(" ",10)&amp;TEXT($L10,"####0.0000"),10)&amp;RIGHT(REPT(" ",10)&amp;TEXT($M10,"0.0000E+0"),10)&amp;RIGHT(REPT(" ",10)&amp;TEXT($AH10,"####0.0000"),10)&amp;RIGHT(REPT(" ",5)&amp;TEXT($AS10,"####0"),5)&amp;RIGHT(REPT(" ",5)&amp;TEXT($AU10,"####0"),5)&amp;RIGHT(REPT(" ",5)&amp;TEXT($AT10,"####0"),5)&amp;RIGHT(REPT(" ",5)&amp;TEXT($AL10,"####0"),5)&amp;RIGHT(REPT(" ",10)&amp;TEXT($AO10,"####0.0000"),10)&amp;RIGHT(REPT(" ",5)&amp;TEXT($AI10,"####0"),5)&amp;RIGHT(REPT(" ",5)&amp;TEXT($AJ10,"####0"),5)</f>
        <v xml:space="preserve">    1.0000    5.0000 0.0000E+0    0.0000    0    0    0    0    0.0000    0    0</v>
      </c>
      <c r="BH10" s="210" t="str">
        <f t="shared" ref="BH10:BH54" si="1">RIGHT(REPT(" ",10)&amp;TEXT($N10,"####0.0000"),10)&amp;RIGHT(REPT(" ",5)&amp;TEXT($AV10,"####0"),5)&amp;RIGHT(REPT(" ",5)&amp;TEXT($AW10,"####0"),5)&amp;RIGHT(REPT(" ",10)&amp;TEXT($AX10,"####0.0000"),10)&amp;RIGHT(REPT(" ",10)&amp;TEXT($AY10,"###0.00000"),10)&amp;RIGHT(REPT(" ",5)&amp;TEXT($BB10,"####0"),5)&amp;RIGHT(REPT(" ",5)&amp;TEXT($AP10,"####0"),5)&amp;RIGHT(REPT(" ",10)&amp;TEXT($AQ10,"###0.00000"),10)&amp;RIGHT(REPT(" ",10)&amp;TEXT($AR10,"###0.00000"),10)&amp;RIGHT(REPT(" ",5)&amp;TEXT($AZ10,"#####0"),5)&amp;RIGHT(REPT(" ",5)&amp;TEXT($W10,"####0"),5)</f>
        <v xml:space="preserve">    0.0000    0    0    0.0000   0.00000    0    0   0.00000   0.00000    0    0</v>
      </c>
      <c r="BI10" s="214" t="str">
        <f t="shared" ref="BI10:BI54" si="2">RIGHT(REPT(" ",10)&amp;TEXT($O10,"####0.0000"),10)&amp;RIGHT(REPT(" ",10)&amp;TEXT($P10,"####0.0000"),10)&amp;RIGHT(REPT(" ",10)&amp;TEXT($Q10,"####0.0000"),10)&amp;RIGHT(REPT(" ",10)&amp;TEXT($R10,"####0.0000"),10)&amp;RIGHT(REPT(" ",10)&amp;TEXT($S10,"####0.0000"),10)&amp;RIGHT(REPT(" ",10)&amp;TEXT($T10,"####0.0000"),10)&amp;RIGHT(REPT(" ",10)&amp;TEXT($U10,"####0.0000"),10)&amp;RIGHT(REPT(" ",10)&amp;TEXT($V10,"####0.0000"),10)</f>
        <v xml:space="preserve">    0.0000    0.0000    0.0000    0.0000    0.0000    0.0000    0.0000    0.0000</v>
      </c>
      <c r="BJ10" s="211" t="str">
        <f t="shared" ref="BJ10:BJ54" si="3">RIGHT(REPT(" ",5)&amp;TEXT($X10,"#####0"),5)&amp;RIGHT(REPT(" ",5)&amp;TEXT($Y10,"#####0"),5)&amp;RIGHT(REPT(" ",10)&amp;TEXT($BA10,"0.0000E+0"),10)&amp;REPT(" ",35)&amp;RIGHT(REPT(" ",10)&amp;TEXT($AK10,"####0.0000"),10)</f>
        <v xml:space="preserve">    0    0 0.0000E+0                                       0.0000</v>
      </c>
      <c r="BK10" s="213" t="str">
        <f t="shared" ref="BK10:BK54" si="4">RIGHT(REPT(" ",10)&amp;FIXED($Z10,0),10)&amp;RIGHT(REPT(" ",10)&amp;TEXT($AA10,"####0.0000"),10)&amp;RIGHT(REPT(" ",10)&amp;TEXT($AB10,"####0.0000"),10)&amp;RIGHT(REPT(" ",10)&amp;TEXT($AC10,"####0.0000"),10)&amp;RIGHT(REPT(" ",10)&amp;TEXT($AD10,"####0.0000"),10)&amp;RIGHT(REPT(" ",10)&amp;TEXT($AE10,"####0.0000"),10)&amp;RIGHT(REPT(" ",10)&amp;TEXT($AF10,"####0.0000"),10)&amp;RIGHT(REPT(" ",10)&amp;TEXT($AG10,"####0.0000"),10)</f>
        <v xml:space="preserve">         0    0.0000    0.0000    0.0000    0.0000    0.0000    0.0000    0.0000</v>
      </c>
      <c r="BL10" s="132"/>
      <c r="BM10" s="132"/>
      <c r="BN10" s="132"/>
    </row>
    <row r="11" spans="1:66">
      <c r="A11">
        <f>A10+1</f>
        <v>129</v>
      </c>
      <c r="BC11" s="206" t="str">
        <f t="shared" ref="BC11:BC54" si="5">BE11&amp;$BL$2&amp;$BC$3&amp;$BL$2&amp;BF11&amp;$BL$2&amp;$BC$4&amp;$BL$2&amp;BG11&amp;$BL$2&amp;$BC$5&amp;$BL$2&amp;BH11&amp;$BL$2&amp;$BC$6&amp;$BL$2&amp;BI11&amp;IF(BB11=2,$BL$2&amp;$BC$7&amp;$BL$2&amp;BJ11&amp;$BL$2&amp;$BC$8&amp;$BL$2&amp;BK11,IF(BB11=1,$BL$2&amp;$BC$7&amp;$BL$2&amp;BJ11,""))&amp;$BL$2&amp;$BC$2</f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1" s="206">
        <f t="shared" ref="BD11:BD54" si="6">IF($C11&gt;=10000,0,IF($C11&gt;=1000,1,IF($C11&gt;=100,2,IF($C11&gt;=10,3,4))))</f>
        <v>4</v>
      </c>
      <c r="BE11" s="209" t="str">
        <f t="shared" ref="BE11:BE54" si="7">REPT(" ",BD11)&amp;FIXED($C11,0,1)&amp;REPT(" ",$BC$9)&amp;FIXED($B$9,0,1)&amp;" "&amp;$D11&amp;"###"&amp;D11</f>
        <v xml:space="preserve">    0    8 ###</v>
      </c>
      <c r="BF11" s="207" t="str">
        <f t="shared" ref="BF11:BF54" si="8">RIGHT(REPT(" ",10)&amp;TEXT($F11,"####0.0000"),10)&amp;RIGHT(REPT(" ",10)&amp;TEXT($G11,"####0.0000"),10)&amp;RIGHT(REPT(" ",10)&amp;TEXT($H11,"####0.0000"),10)&amp;RIGHT(REPT(" ",10)&amp;TEXT($I11,"####0.0000"),10)&amp;RIGHT(REPT(" ",10)&amp;TEXT($J11,"####0.0000"),10)&amp;RIGHT(REPT(" ",10)&amp;TEXT($K11,"####0.0000"),10)&amp;RIGHT(REPT(" ",10)&amp;TEXT($AM11,"###0.00000"),10)&amp;RIGHT(REPT(" ",10)&amp;TEXT($AN11,"###0.00000"),10)</f>
        <v xml:space="preserve">    0.0000    0.0000    0.0000    0.0000    0.0000    0.0000   0.00000   0.00000</v>
      </c>
      <c r="BG11" s="212" t="str">
        <f t="shared" si="0"/>
        <v xml:space="preserve">    0.0000    0.0000 0.0000E+0    0.0000    0    0    0    0    0.0000    0    0</v>
      </c>
      <c r="BH11" s="210" t="str">
        <f t="shared" si="1"/>
        <v xml:space="preserve">    0.0000    0    0    0.0000   0.00000    0    0   0.00000   0.00000    0    0</v>
      </c>
      <c r="BI11" s="214" t="str">
        <f t="shared" si="2"/>
        <v xml:space="preserve">    0.0000    0.0000    0.0000    0.0000    0.0000    0.0000    0.0000    0.0000</v>
      </c>
      <c r="BJ11" s="211" t="str">
        <f t="shared" si="3"/>
        <v xml:space="preserve">    0    0 0.0000E+0                                       0.0000</v>
      </c>
      <c r="BK11" s="213" t="str">
        <f t="shared" si="4"/>
        <v xml:space="preserve">         0    0.0000    0.0000    0.0000    0.0000    0.0000    0.0000    0.0000</v>
      </c>
      <c r="BL11" s="132"/>
      <c r="BM11" s="132"/>
      <c r="BN11" s="132"/>
    </row>
    <row r="12" spans="1:66">
      <c r="A12">
        <f t="shared" ref="A12:A14" si="9">A11+1</f>
        <v>130</v>
      </c>
      <c r="BC12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2" s="206">
        <f t="shared" si="6"/>
        <v>4</v>
      </c>
      <c r="BE12" s="209" t="str">
        <f t="shared" si="7"/>
        <v xml:space="preserve">    0    8 ###</v>
      </c>
      <c r="BF12" s="207" t="str">
        <f t="shared" si="8"/>
        <v xml:space="preserve">    0.0000    0.0000    0.0000    0.0000    0.0000    0.0000   0.00000   0.00000</v>
      </c>
      <c r="BG12" s="212" t="str">
        <f t="shared" si="0"/>
        <v xml:space="preserve">    0.0000    0.0000 0.0000E+0    0.0000    0    0    0    0    0.0000    0    0</v>
      </c>
      <c r="BH12" s="210" t="str">
        <f t="shared" si="1"/>
        <v xml:space="preserve">    0.0000    0    0    0.0000   0.00000    0    0   0.00000   0.00000    0    0</v>
      </c>
      <c r="BI12" s="214" t="str">
        <f t="shared" si="2"/>
        <v xml:space="preserve">    0.0000    0.0000    0.0000    0.0000    0.0000    0.0000    0.0000    0.0000</v>
      </c>
      <c r="BJ12" s="211" t="str">
        <f t="shared" si="3"/>
        <v xml:space="preserve">    0    0 0.0000E+0                                       0.0000</v>
      </c>
      <c r="BK12" s="213" t="str">
        <f t="shared" si="4"/>
        <v xml:space="preserve">         0    0.0000    0.0000    0.0000    0.0000    0.0000    0.0000    0.0000</v>
      </c>
      <c r="BL12" s="132"/>
      <c r="BM12" s="132"/>
      <c r="BN12" s="132"/>
    </row>
    <row r="13" spans="1:66">
      <c r="A13">
        <f t="shared" si="9"/>
        <v>131</v>
      </c>
      <c r="C13" s="47" t="s">
        <v>449</v>
      </c>
      <c r="BC13" s="206" t="e">
        <f t="shared" si="5"/>
        <v>#VALUE!</v>
      </c>
      <c r="BD13" s="206">
        <f t="shared" si="6"/>
        <v>0</v>
      </c>
      <c r="BE13" s="209" t="e">
        <f t="shared" si="7"/>
        <v>#VALUE!</v>
      </c>
      <c r="BF13" s="207" t="str">
        <f t="shared" si="8"/>
        <v xml:space="preserve">    0.0000    0.0000    0.0000    0.0000    0.0000    0.0000   0.00000   0.00000</v>
      </c>
      <c r="BG13" s="212" t="str">
        <f t="shared" si="0"/>
        <v xml:space="preserve">    0.0000    0.0000 0.0000E+0    0.0000    0    0    0    0    0.0000    0    0</v>
      </c>
      <c r="BH13" s="210" t="str">
        <f t="shared" si="1"/>
        <v xml:space="preserve">    0.0000    0    0    0.0000   0.00000    0    0   0.00000   0.00000    0    0</v>
      </c>
      <c r="BI13" s="214" t="str">
        <f t="shared" si="2"/>
        <v xml:space="preserve">    0.0000    0.0000    0.0000    0.0000    0.0000    0.0000    0.0000    0.0000</v>
      </c>
      <c r="BJ13" s="211" t="str">
        <f t="shared" si="3"/>
        <v xml:space="preserve">    0    0 0.0000E+0                                       0.0000</v>
      </c>
      <c r="BK13" s="213" t="str">
        <f t="shared" si="4"/>
        <v xml:space="preserve">         0    0.0000    0.0000    0.0000    0.0000    0.0000    0.0000    0.0000</v>
      </c>
      <c r="BL13" s="132"/>
      <c r="BM13" s="132"/>
      <c r="BN13" s="132"/>
    </row>
    <row r="14" spans="1:66">
      <c r="A14">
        <f t="shared" si="9"/>
        <v>132</v>
      </c>
      <c r="BC14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4" s="206">
        <f t="shared" si="6"/>
        <v>4</v>
      </c>
      <c r="BE14" s="209" t="str">
        <f t="shared" si="7"/>
        <v xml:space="preserve">    0    8 ###</v>
      </c>
      <c r="BF14" s="207" t="str">
        <f t="shared" si="8"/>
        <v xml:space="preserve">    0.0000    0.0000    0.0000    0.0000    0.0000    0.0000   0.00000   0.00000</v>
      </c>
      <c r="BG14" s="212" t="str">
        <f t="shared" si="0"/>
        <v xml:space="preserve">    0.0000    0.0000 0.0000E+0    0.0000    0    0    0    0    0.0000    0    0</v>
      </c>
      <c r="BH14" s="210" t="str">
        <f t="shared" si="1"/>
        <v xml:space="preserve">    0.0000    0    0    0.0000   0.00000    0    0   0.00000   0.00000    0    0</v>
      </c>
      <c r="BI14" s="214" t="str">
        <f t="shared" si="2"/>
        <v xml:space="preserve">    0.0000    0.0000    0.0000    0.0000    0.0000    0.0000    0.0000    0.0000</v>
      </c>
      <c r="BJ14" s="211" t="str">
        <f t="shared" si="3"/>
        <v xml:space="preserve">    0    0 0.0000E+0                                       0.0000</v>
      </c>
      <c r="BK14" s="213" t="str">
        <f t="shared" si="4"/>
        <v xml:space="preserve">         0    0.0000    0.0000    0.0000    0.0000    0.0000    0.0000    0.0000</v>
      </c>
      <c r="BL14" s="132"/>
      <c r="BM14" s="132"/>
      <c r="BN14" s="132"/>
    </row>
    <row r="15" spans="1:66">
      <c r="BC15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5" s="206">
        <f t="shared" si="6"/>
        <v>4</v>
      </c>
      <c r="BE15" s="209" t="str">
        <f t="shared" si="7"/>
        <v xml:space="preserve">    0    8 ###</v>
      </c>
      <c r="BF15" s="207" t="str">
        <f t="shared" si="8"/>
        <v xml:space="preserve">    0.0000    0.0000    0.0000    0.0000    0.0000    0.0000   0.00000   0.00000</v>
      </c>
      <c r="BG15" s="212" t="str">
        <f t="shared" si="0"/>
        <v xml:space="preserve">    0.0000    0.0000 0.0000E+0    0.0000    0    0    0    0    0.0000    0    0</v>
      </c>
      <c r="BH15" s="210" t="str">
        <f t="shared" si="1"/>
        <v xml:space="preserve">    0.0000    0    0    0.0000   0.00000    0    0   0.00000   0.00000    0    0</v>
      </c>
      <c r="BI15" s="214" t="str">
        <f t="shared" si="2"/>
        <v xml:space="preserve">    0.0000    0.0000    0.0000    0.0000    0.0000    0.0000    0.0000    0.0000</v>
      </c>
      <c r="BJ15" s="211" t="str">
        <f t="shared" si="3"/>
        <v xml:space="preserve">    0    0 0.0000E+0                                       0.0000</v>
      </c>
      <c r="BK15" s="213" t="str">
        <f t="shared" si="4"/>
        <v xml:space="preserve">         0    0.0000    0.0000    0.0000    0.0000    0.0000    0.0000    0.0000</v>
      </c>
      <c r="BL15" s="132"/>
      <c r="BM15" s="132"/>
      <c r="BN15" s="132"/>
    </row>
    <row r="16" spans="1:66">
      <c r="BC16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6" s="206">
        <f t="shared" si="6"/>
        <v>4</v>
      </c>
      <c r="BE16" s="209" t="str">
        <f t="shared" si="7"/>
        <v xml:space="preserve">    0    8 ###</v>
      </c>
      <c r="BF16" s="207" t="str">
        <f t="shared" si="8"/>
        <v xml:space="preserve">    0.0000    0.0000    0.0000    0.0000    0.0000    0.0000   0.00000   0.00000</v>
      </c>
      <c r="BG16" s="212" t="str">
        <f t="shared" si="0"/>
        <v xml:space="preserve">    0.0000    0.0000 0.0000E+0    0.0000    0    0    0    0    0.0000    0    0</v>
      </c>
      <c r="BH16" s="210" t="str">
        <f t="shared" si="1"/>
        <v xml:space="preserve">    0.0000    0    0    0.0000   0.00000    0    0   0.00000   0.00000    0    0</v>
      </c>
      <c r="BI16" s="214" t="str">
        <f t="shared" si="2"/>
        <v xml:space="preserve">    0.0000    0.0000    0.0000    0.0000    0.0000    0.0000    0.0000    0.0000</v>
      </c>
      <c r="BJ16" s="211" t="str">
        <f t="shared" si="3"/>
        <v xml:space="preserve">    0    0 0.0000E+0                                       0.0000</v>
      </c>
      <c r="BK16" s="213" t="str">
        <f t="shared" si="4"/>
        <v xml:space="preserve">         0    0.0000    0.0000    0.0000    0.0000    0.0000    0.0000    0.0000</v>
      </c>
      <c r="BL16" s="132"/>
      <c r="BM16" s="132"/>
      <c r="BN16" s="132"/>
    </row>
    <row r="17" spans="55:66">
      <c r="BC17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7" s="206">
        <f t="shared" si="6"/>
        <v>4</v>
      </c>
      <c r="BE17" s="209" t="str">
        <f t="shared" si="7"/>
        <v xml:space="preserve">    0    8 ###</v>
      </c>
      <c r="BF17" s="207" t="str">
        <f t="shared" si="8"/>
        <v xml:space="preserve">    0.0000    0.0000    0.0000    0.0000    0.0000    0.0000   0.00000   0.00000</v>
      </c>
      <c r="BG17" s="212" t="str">
        <f t="shared" si="0"/>
        <v xml:space="preserve">    0.0000    0.0000 0.0000E+0    0.0000    0    0    0    0    0.0000    0    0</v>
      </c>
      <c r="BH17" s="210" t="str">
        <f t="shared" si="1"/>
        <v xml:space="preserve">    0.0000    0    0    0.0000   0.00000    0    0   0.00000   0.00000    0    0</v>
      </c>
      <c r="BI17" s="214" t="str">
        <f t="shared" si="2"/>
        <v xml:space="preserve">    0.0000    0.0000    0.0000    0.0000    0.0000    0.0000    0.0000    0.0000</v>
      </c>
      <c r="BJ17" s="211" t="str">
        <f t="shared" si="3"/>
        <v xml:space="preserve">    0    0 0.0000E+0                                       0.0000</v>
      </c>
      <c r="BK17" s="213" t="str">
        <f t="shared" si="4"/>
        <v xml:space="preserve">         0    0.0000    0.0000    0.0000    0.0000    0.0000    0.0000    0.0000</v>
      </c>
      <c r="BL17" s="132"/>
      <c r="BM17" s="132"/>
      <c r="BN17" s="132"/>
    </row>
    <row r="18" spans="55:66">
      <c r="BC18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8" s="206">
        <f t="shared" si="6"/>
        <v>4</v>
      </c>
      <c r="BE18" s="209" t="str">
        <f t="shared" si="7"/>
        <v xml:space="preserve">    0    8 ###</v>
      </c>
      <c r="BF18" s="207" t="str">
        <f t="shared" si="8"/>
        <v xml:space="preserve">    0.0000    0.0000    0.0000    0.0000    0.0000    0.0000   0.00000   0.00000</v>
      </c>
      <c r="BG18" s="212" t="str">
        <f t="shared" si="0"/>
        <v xml:space="preserve">    0.0000    0.0000 0.0000E+0    0.0000    0    0    0    0    0.0000    0    0</v>
      </c>
      <c r="BH18" s="210" t="str">
        <f t="shared" si="1"/>
        <v xml:space="preserve">    0.0000    0    0    0.0000   0.00000    0    0   0.00000   0.00000    0    0</v>
      </c>
      <c r="BI18" s="214" t="str">
        <f t="shared" si="2"/>
        <v xml:space="preserve">    0.0000    0.0000    0.0000    0.0000    0.0000    0.0000    0.0000    0.0000</v>
      </c>
      <c r="BJ18" s="211" t="str">
        <f t="shared" si="3"/>
        <v xml:space="preserve">    0    0 0.0000E+0                                       0.0000</v>
      </c>
      <c r="BK18" s="213" t="str">
        <f t="shared" si="4"/>
        <v xml:space="preserve">         0    0.0000    0.0000    0.0000    0.0000    0.0000    0.0000    0.0000</v>
      </c>
      <c r="BL18" s="132"/>
      <c r="BM18" s="132"/>
      <c r="BN18" s="132"/>
    </row>
    <row r="19" spans="55:66">
      <c r="BC19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19" s="206">
        <f t="shared" si="6"/>
        <v>4</v>
      </c>
      <c r="BE19" s="209" t="str">
        <f t="shared" si="7"/>
        <v xml:space="preserve">    0    8 ###</v>
      </c>
      <c r="BF19" s="207" t="str">
        <f t="shared" si="8"/>
        <v xml:space="preserve">    0.0000    0.0000    0.0000    0.0000    0.0000    0.0000   0.00000   0.00000</v>
      </c>
      <c r="BG19" s="212" t="str">
        <f t="shared" si="0"/>
        <v xml:space="preserve">    0.0000    0.0000 0.0000E+0    0.0000    0    0    0    0    0.0000    0    0</v>
      </c>
      <c r="BH19" s="210" t="str">
        <f t="shared" si="1"/>
        <v xml:space="preserve">    0.0000    0    0    0.0000   0.00000    0    0   0.00000   0.00000    0    0</v>
      </c>
      <c r="BI19" s="214" t="str">
        <f t="shared" si="2"/>
        <v xml:space="preserve">    0.0000    0.0000    0.0000    0.0000    0.0000    0.0000    0.0000    0.0000</v>
      </c>
      <c r="BJ19" s="211" t="str">
        <f t="shared" si="3"/>
        <v xml:space="preserve">    0    0 0.0000E+0                                       0.0000</v>
      </c>
      <c r="BK19" s="213" t="str">
        <f t="shared" si="4"/>
        <v xml:space="preserve">         0    0.0000    0.0000    0.0000    0.0000    0.0000    0.0000    0.0000</v>
      </c>
      <c r="BL19" s="132"/>
      <c r="BM19" s="132"/>
      <c r="BN19" s="132"/>
    </row>
    <row r="20" spans="55:66">
      <c r="BC20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0" s="206">
        <f t="shared" si="6"/>
        <v>4</v>
      </c>
      <c r="BE20" s="209" t="str">
        <f t="shared" si="7"/>
        <v xml:space="preserve">    0    8 ###</v>
      </c>
      <c r="BF20" s="207" t="str">
        <f t="shared" si="8"/>
        <v xml:space="preserve">    0.0000    0.0000    0.0000    0.0000    0.0000    0.0000   0.00000   0.00000</v>
      </c>
      <c r="BG20" s="212" t="str">
        <f t="shared" si="0"/>
        <v xml:space="preserve">    0.0000    0.0000 0.0000E+0    0.0000    0    0    0    0    0.0000    0    0</v>
      </c>
      <c r="BH20" s="210" t="str">
        <f t="shared" si="1"/>
        <v xml:space="preserve">    0.0000    0    0    0.0000   0.00000    0    0   0.00000   0.00000    0    0</v>
      </c>
      <c r="BI20" s="214" t="str">
        <f t="shared" si="2"/>
        <v xml:space="preserve">    0.0000    0.0000    0.0000    0.0000    0.0000    0.0000    0.0000    0.0000</v>
      </c>
      <c r="BJ20" s="211" t="str">
        <f t="shared" si="3"/>
        <v xml:space="preserve">    0    0 0.0000E+0                                       0.0000</v>
      </c>
      <c r="BK20" s="213" t="str">
        <f t="shared" si="4"/>
        <v xml:space="preserve">         0    0.0000    0.0000    0.0000    0.0000    0.0000    0.0000    0.0000</v>
      </c>
      <c r="BL20" s="132"/>
      <c r="BM20" s="132"/>
      <c r="BN20" s="132"/>
    </row>
    <row r="21" spans="55:66">
      <c r="BC21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1" s="206">
        <f t="shared" si="6"/>
        <v>4</v>
      </c>
      <c r="BE21" s="209" t="str">
        <f t="shared" si="7"/>
        <v xml:space="preserve">    0    8 ###</v>
      </c>
      <c r="BF21" s="207" t="str">
        <f t="shared" si="8"/>
        <v xml:space="preserve">    0.0000    0.0000    0.0000    0.0000    0.0000    0.0000   0.00000   0.00000</v>
      </c>
      <c r="BG21" s="212" t="str">
        <f t="shared" si="0"/>
        <v xml:space="preserve">    0.0000    0.0000 0.0000E+0    0.0000    0    0    0    0    0.0000    0    0</v>
      </c>
      <c r="BH21" s="210" t="str">
        <f t="shared" si="1"/>
        <v xml:space="preserve">    0.0000    0    0    0.0000   0.00000    0    0   0.00000   0.00000    0    0</v>
      </c>
      <c r="BI21" s="214" t="str">
        <f t="shared" si="2"/>
        <v xml:space="preserve">    0.0000    0.0000    0.0000    0.0000    0.0000    0.0000    0.0000    0.0000</v>
      </c>
      <c r="BJ21" s="211" t="str">
        <f t="shared" si="3"/>
        <v xml:space="preserve">    0    0 0.0000E+0                                       0.0000</v>
      </c>
      <c r="BK21" s="213" t="str">
        <f t="shared" si="4"/>
        <v xml:space="preserve">         0    0.0000    0.0000    0.0000    0.0000    0.0000    0.0000    0.0000</v>
      </c>
      <c r="BL21" s="132"/>
      <c r="BM21" s="132"/>
      <c r="BN21" s="132"/>
    </row>
    <row r="22" spans="55:66">
      <c r="BC22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2" s="206">
        <f t="shared" si="6"/>
        <v>4</v>
      </c>
      <c r="BE22" s="209" t="str">
        <f t="shared" si="7"/>
        <v xml:space="preserve">    0    8 ###</v>
      </c>
      <c r="BF22" s="207" t="str">
        <f t="shared" si="8"/>
        <v xml:space="preserve">    0.0000    0.0000    0.0000    0.0000    0.0000    0.0000   0.00000   0.00000</v>
      </c>
      <c r="BG22" s="212" t="str">
        <f t="shared" si="0"/>
        <v xml:space="preserve">    0.0000    0.0000 0.0000E+0    0.0000    0    0    0    0    0.0000    0    0</v>
      </c>
      <c r="BH22" s="210" t="str">
        <f t="shared" si="1"/>
        <v xml:space="preserve">    0.0000    0    0    0.0000   0.00000    0    0   0.00000   0.00000    0    0</v>
      </c>
      <c r="BI22" s="214" t="str">
        <f t="shared" si="2"/>
        <v xml:space="preserve">    0.0000    0.0000    0.0000    0.0000    0.0000    0.0000    0.0000    0.0000</v>
      </c>
      <c r="BJ22" s="211" t="str">
        <f t="shared" si="3"/>
        <v xml:space="preserve">    0    0 0.0000E+0                                       0.0000</v>
      </c>
      <c r="BK22" s="213" t="str">
        <f t="shared" si="4"/>
        <v xml:space="preserve">         0    0.0000    0.0000    0.0000    0.0000    0.0000    0.0000    0.0000</v>
      </c>
      <c r="BL22" s="132"/>
      <c r="BM22" s="132"/>
      <c r="BN22" s="132"/>
    </row>
    <row r="23" spans="55:66">
      <c r="BC23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3" s="206">
        <f t="shared" si="6"/>
        <v>4</v>
      </c>
      <c r="BE23" s="209" t="str">
        <f t="shared" si="7"/>
        <v xml:space="preserve">    0    8 ###</v>
      </c>
      <c r="BF23" s="207" t="str">
        <f t="shared" si="8"/>
        <v xml:space="preserve">    0.0000    0.0000    0.0000    0.0000    0.0000    0.0000   0.00000   0.00000</v>
      </c>
      <c r="BG23" s="212" t="str">
        <f t="shared" si="0"/>
        <v xml:space="preserve">    0.0000    0.0000 0.0000E+0    0.0000    0    0    0    0    0.0000    0    0</v>
      </c>
      <c r="BH23" s="210" t="str">
        <f t="shared" si="1"/>
        <v xml:space="preserve">    0.0000    0    0    0.0000   0.00000    0    0   0.00000   0.00000    0    0</v>
      </c>
      <c r="BI23" s="214" t="str">
        <f t="shared" si="2"/>
        <v xml:space="preserve">    0.0000    0.0000    0.0000    0.0000    0.0000    0.0000    0.0000    0.0000</v>
      </c>
      <c r="BJ23" s="211" t="str">
        <f t="shared" si="3"/>
        <v xml:space="preserve">    0    0 0.0000E+0                                       0.0000</v>
      </c>
      <c r="BK23" s="213" t="str">
        <f t="shared" si="4"/>
        <v xml:space="preserve">         0    0.0000    0.0000    0.0000    0.0000    0.0000    0.0000    0.0000</v>
      </c>
      <c r="BL23" s="132"/>
      <c r="BM23" s="132"/>
      <c r="BN23" s="132"/>
    </row>
    <row r="24" spans="55:66">
      <c r="BC24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4" s="206">
        <f t="shared" si="6"/>
        <v>4</v>
      </c>
      <c r="BE24" s="209" t="str">
        <f t="shared" si="7"/>
        <v xml:space="preserve">    0    8 ###</v>
      </c>
      <c r="BF24" s="207" t="str">
        <f t="shared" si="8"/>
        <v xml:space="preserve">    0.0000    0.0000    0.0000    0.0000    0.0000    0.0000   0.00000   0.00000</v>
      </c>
      <c r="BG24" s="212" t="str">
        <f t="shared" si="0"/>
        <v xml:space="preserve">    0.0000    0.0000 0.0000E+0    0.0000    0    0    0    0    0.0000    0    0</v>
      </c>
      <c r="BH24" s="210" t="str">
        <f t="shared" si="1"/>
        <v xml:space="preserve">    0.0000    0    0    0.0000   0.00000    0    0   0.00000   0.00000    0    0</v>
      </c>
      <c r="BI24" s="214" t="str">
        <f t="shared" si="2"/>
        <v xml:space="preserve">    0.0000    0.0000    0.0000    0.0000    0.0000    0.0000    0.0000    0.0000</v>
      </c>
      <c r="BJ24" s="211" t="str">
        <f t="shared" si="3"/>
        <v xml:space="preserve">    0    0 0.0000E+0                                       0.0000</v>
      </c>
      <c r="BK24" s="213" t="str">
        <f t="shared" si="4"/>
        <v xml:space="preserve">         0    0.0000    0.0000    0.0000    0.0000    0.0000    0.0000    0.0000</v>
      </c>
      <c r="BL24" s="132"/>
      <c r="BM24" s="132"/>
      <c r="BN24" s="132"/>
    </row>
    <row r="25" spans="55:66">
      <c r="BC25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5" s="206">
        <f t="shared" si="6"/>
        <v>4</v>
      </c>
      <c r="BE25" s="209" t="str">
        <f t="shared" si="7"/>
        <v xml:space="preserve">    0    8 ###</v>
      </c>
      <c r="BF25" s="207" t="str">
        <f t="shared" si="8"/>
        <v xml:space="preserve">    0.0000    0.0000    0.0000    0.0000    0.0000    0.0000   0.00000   0.00000</v>
      </c>
      <c r="BG25" s="212" t="str">
        <f t="shared" si="0"/>
        <v xml:space="preserve">    0.0000    0.0000 0.0000E+0    0.0000    0    0    0    0    0.0000    0    0</v>
      </c>
      <c r="BH25" s="210" t="str">
        <f t="shared" si="1"/>
        <v xml:space="preserve">    0.0000    0    0    0.0000   0.00000    0    0   0.00000   0.00000    0    0</v>
      </c>
      <c r="BI25" s="214" t="str">
        <f t="shared" si="2"/>
        <v xml:space="preserve">    0.0000    0.0000    0.0000    0.0000    0.0000    0.0000    0.0000    0.0000</v>
      </c>
      <c r="BJ25" s="211" t="str">
        <f t="shared" si="3"/>
        <v xml:space="preserve">    0    0 0.0000E+0                                       0.0000</v>
      </c>
      <c r="BK25" s="213" t="str">
        <f t="shared" si="4"/>
        <v xml:space="preserve">         0    0.0000    0.0000    0.0000    0.0000    0.0000    0.0000    0.0000</v>
      </c>
      <c r="BL25" s="132"/>
      <c r="BM25" s="132"/>
      <c r="BN25" s="132"/>
    </row>
    <row r="26" spans="55:66">
      <c r="BC26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6" s="206">
        <f t="shared" si="6"/>
        <v>4</v>
      </c>
      <c r="BE26" s="209" t="str">
        <f t="shared" si="7"/>
        <v xml:space="preserve">    0    8 ###</v>
      </c>
      <c r="BF26" s="207" t="str">
        <f t="shared" si="8"/>
        <v xml:space="preserve">    0.0000    0.0000    0.0000    0.0000    0.0000    0.0000   0.00000   0.00000</v>
      </c>
      <c r="BG26" s="212" t="str">
        <f t="shared" si="0"/>
        <v xml:space="preserve">    0.0000    0.0000 0.0000E+0    0.0000    0    0    0    0    0.0000    0    0</v>
      </c>
      <c r="BH26" s="210" t="str">
        <f t="shared" si="1"/>
        <v xml:space="preserve">    0.0000    0    0    0.0000   0.00000    0    0   0.00000   0.00000    0    0</v>
      </c>
      <c r="BI26" s="214" t="str">
        <f t="shared" si="2"/>
        <v xml:space="preserve">    0.0000    0.0000    0.0000    0.0000    0.0000    0.0000    0.0000    0.0000</v>
      </c>
      <c r="BJ26" s="211" t="str">
        <f t="shared" si="3"/>
        <v xml:space="preserve">    0    0 0.0000E+0                                       0.0000</v>
      </c>
      <c r="BK26" s="213" t="str">
        <f t="shared" si="4"/>
        <v xml:space="preserve">         0    0.0000    0.0000    0.0000    0.0000    0.0000    0.0000    0.0000</v>
      </c>
      <c r="BL26" s="132"/>
      <c r="BM26" s="132"/>
      <c r="BN26" s="132"/>
    </row>
    <row r="27" spans="55:66">
      <c r="BC27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7" s="206">
        <f t="shared" si="6"/>
        <v>4</v>
      </c>
      <c r="BE27" s="209" t="str">
        <f t="shared" si="7"/>
        <v xml:space="preserve">    0    8 ###</v>
      </c>
      <c r="BF27" s="207" t="str">
        <f t="shared" si="8"/>
        <v xml:space="preserve">    0.0000    0.0000    0.0000    0.0000    0.0000    0.0000   0.00000   0.00000</v>
      </c>
      <c r="BG27" s="212" t="str">
        <f t="shared" si="0"/>
        <v xml:space="preserve">    0.0000    0.0000 0.0000E+0    0.0000    0    0    0    0    0.0000    0    0</v>
      </c>
      <c r="BH27" s="210" t="str">
        <f t="shared" si="1"/>
        <v xml:space="preserve">    0.0000    0    0    0.0000   0.00000    0    0   0.00000   0.00000    0    0</v>
      </c>
      <c r="BI27" s="214" t="str">
        <f t="shared" si="2"/>
        <v xml:space="preserve">    0.0000    0.0000    0.0000    0.0000    0.0000    0.0000    0.0000    0.0000</v>
      </c>
      <c r="BJ27" s="211" t="str">
        <f t="shared" si="3"/>
        <v xml:space="preserve">    0    0 0.0000E+0                                       0.0000</v>
      </c>
      <c r="BK27" s="213" t="str">
        <f t="shared" si="4"/>
        <v xml:space="preserve">         0    0.0000    0.0000    0.0000    0.0000    0.0000    0.0000    0.0000</v>
      </c>
      <c r="BL27" s="132"/>
      <c r="BM27" s="132"/>
      <c r="BN27" s="132"/>
    </row>
    <row r="28" spans="55:66">
      <c r="BC28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8" s="206">
        <f t="shared" si="6"/>
        <v>4</v>
      </c>
      <c r="BE28" s="209" t="str">
        <f t="shared" si="7"/>
        <v xml:space="preserve">    0    8 ###</v>
      </c>
      <c r="BF28" s="207" t="str">
        <f t="shared" si="8"/>
        <v xml:space="preserve">    0.0000    0.0000    0.0000    0.0000    0.0000    0.0000   0.00000   0.00000</v>
      </c>
      <c r="BG28" s="212" t="str">
        <f t="shared" si="0"/>
        <v xml:space="preserve">    0.0000    0.0000 0.0000E+0    0.0000    0    0    0    0    0.0000    0    0</v>
      </c>
      <c r="BH28" s="210" t="str">
        <f t="shared" si="1"/>
        <v xml:space="preserve">    0.0000    0    0    0.0000   0.00000    0    0   0.00000   0.00000    0    0</v>
      </c>
      <c r="BI28" s="214" t="str">
        <f t="shared" si="2"/>
        <v xml:space="preserve">    0.0000    0.0000    0.0000    0.0000    0.0000    0.0000    0.0000    0.0000</v>
      </c>
      <c r="BJ28" s="211" t="str">
        <f t="shared" si="3"/>
        <v xml:space="preserve">    0    0 0.0000E+0                                       0.0000</v>
      </c>
      <c r="BK28" s="213" t="str">
        <f t="shared" si="4"/>
        <v xml:space="preserve">         0    0.0000    0.0000    0.0000    0.0000    0.0000    0.0000    0.0000</v>
      </c>
      <c r="BL28" s="132"/>
      <c r="BM28" s="132"/>
      <c r="BN28" s="132"/>
    </row>
    <row r="29" spans="55:66">
      <c r="BC29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29" s="206">
        <f t="shared" si="6"/>
        <v>4</v>
      </c>
      <c r="BE29" s="209" t="str">
        <f t="shared" si="7"/>
        <v xml:space="preserve">    0    8 ###</v>
      </c>
      <c r="BF29" s="207" t="str">
        <f t="shared" si="8"/>
        <v xml:space="preserve">    0.0000    0.0000    0.0000    0.0000    0.0000    0.0000   0.00000   0.00000</v>
      </c>
      <c r="BG29" s="212" t="str">
        <f t="shared" si="0"/>
        <v xml:space="preserve">    0.0000    0.0000 0.0000E+0    0.0000    0    0    0    0    0.0000    0    0</v>
      </c>
      <c r="BH29" s="210" t="str">
        <f t="shared" si="1"/>
        <v xml:space="preserve">    0.0000    0    0    0.0000   0.00000    0    0   0.00000   0.00000    0    0</v>
      </c>
      <c r="BI29" s="214" t="str">
        <f t="shared" si="2"/>
        <v xml:space="preserve">    0.0000    0.0000    0.0000    0.0000    0.0000    0.0000    0.0000    0.0000</v>
      </c>
      <c r="BJ29" s="211" t="str">
        <f t="shared" si="3"/>
        <v xml:space="preserve">    0    0 0.0000E+0                                       0.0000</v>
      </c>
      <c r="BK29" s="213" t="str">
        <f t="shared" si="4"/>
        <v xml:space="preserve">         0    0.0000    0.0000    0.0000    0.0000    0.0000    0.0000    0.0000</v>
      </c>
      <c r="BL29" s="132"/>
      <c r="BM29" s="132"/>
      <c r="BN29" s="132"/>
    </row>
    <row r="30" spans="55:66">
      <c r="BC30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0" s="206">
        <f t="shared" si="6"/>
        <v>4</v>
      </c>
      <c r="BE30" s="209" t="str">
        <f t="shared" si="7"/>
        <v xml:space="preserve">    0    8 ###</v>
      </c>
      <c r="BF30" s="207" t="str">
        <f t="shared" si="8"/>
        <v xml:space="preserve">    0.0000    0.0000    0.0000    0.0000    0.0000    0.0000   0.00000   0.00000</v>
      </c>
      <c r="BG30" s="212" t="str">
        <f t="shared" si="0"/>
        <v xml:space="preserve">    0.0000    0.0000 0.0000E+0    0.0000    0    0    0    0    0.0000    0    0</v>
      </c>
      <c r="BH30" s="210" t="str">
        <f t="shared" si="1"/>
        <v xml:space="preserve">    0.0000    0    0    0.0000   0.00000    0    0   0.00000   0.00000    0    0</v>
      </c>
      <c r="BI30" s="214" t="str">
        <f t="shared" si="2"/>
        <v xml:space="preserve">    0.0000    0.0000    0.0000    0.0000    0.0000    0.0000    0.0000    0.0000</v>
      </c>
      <c r="BJ30" s="211" t="str">
        <f t="shared" si="3"/>
        <v xml:space="preserve">    0    0 0.0000E+0                                       0.0000</v>
      </c>
      <c r="BK30" s="213" t="str">
        <f t="shared" si="4"/>
        <v xml:space="preserve">         0    0.0000    0.0000    0.0000    0.0000    0.0000    0.0000    0.0000</v>
      </c>
      <c r="BL30" s="132"/>
      <c r="BM30" s="132"/>
      <c r="BN30" s="132"/>
    </row>
    <row r="31" spans="55:66">
      <c r="BC31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1" s="206">
        <f t="shared" si="6"/>
        <v>4</v>
      </c>
      <c r="BE31" s="209" t="str">
        <f t="shared" si="7"/>
        <v xml:space="preserve">    0    8 ###</v>
      </c>
      <c r="BF31" s="207" t="str">
        <f t="shared" si="8"/>
        <v xml:space="preserve">    0.0000    0.0000    0.0000    0.0000    0.0000    0.0000   0.00000   0.00000</v>
      </c>
      <c r="BG31" s="212" t="str">
        <f t="shared" si="0"/>
        <v xml:space="preserve">    0.0000    0.0000 0.0000E+0    0.0000    0    0    0    0    0.0000    0    0</v>
      </c>
      <c r="BH31" s="210" t="str">
        <f t="shared" si="1"/>
        <v xml:space="preserve">    0.0000    0    0    0.0000   0.00000    0    0   0.00000   0.00000    0    0</v>
      </c>
      <c r="BI31" s="214" t="str">
        <f t="shared" si="2"/>
        <v xml:space="preserve">    0.0000    0.0000    0.0000    0.0000    0.0000    0.0000    0.0000    0.0000</v>
      </c>
      <c r="BJ31" s="211" t="str">
        <f t="shared" si="3"/>
        <v xml:space="preserve">    0    0 0.0000E+0                                       0.0000</v>
      </c>
      <c r="BK31" s="213" t="str">
        <f t="shared" si="4"/>
        <v xml:space="preserve">         0    0.0000    0.0000    0.0000    0.0000    0.0000    0.0000    0.0000</v>
      </c>
      <c r="BL31" s="132"/>
      <c r="BM31" s="132"/>
      <c r="BN31" s="132"/>
    </row>
    <row r="32" spans="55:66">
      <c r="BC32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2" s="206">
        <f t="shared" si="6"/>
        <v>4</v>
      </c>
      <c r="BE32" s="209" t="str">
        <f t="shared" si="7"/>
        <v xml:space="preserve">    0    8 ###</v>
      </c>
      <c r="BF32" s="207" t="str">
        <f t="shared" si="8"/>
        <v xml:space="preserve">    0.0000    0.0000    0.0000    0.0000    0.0000    0.0000   0.00000   0.00000</v>
      </c>
      <c r="BG32" s="212" t="str">
        <f t="shared" si="0"/>
        <v xml:space="preserve">    0.0000    0.0000 0.0000E+0    0.0000    0    0    0    0    0.0000    0    0</v>
      </c>
      <c r="BH32" s="210" t="str">
        <f t="shared" si="1"/>
        <v xml:space="preserve">    0.0000    0    0    0.0000   0.00000    0    0   0.00000   0.00000    0    0</v>
      </c>
      <c r="BI32" s="214" t="str">
        <f t="shared" si="2"/>
        <v xml:space="preserve">    0.0000    0.0000    0.0000    0.0000    0.0000    0.0000    0.0000    0.0000</v>
      </c>
      <c r="BJ32" s="211" t="str">
        <f t="shared" si="3"/>
        <v xml:space="preserve">    0    0 0.0000E+0                                       0.0000</v>
      </c>
      <c r="BK32" s="213" t="str">
        <f t="shared" si="4"/>
        <v xml:space="preserve">         0    0.0000    0.0000    0.0000    0.0000    0.0000    0.0000    0.0000</v>
      </c>
      <c r="BL32" s="132"/>
      <c r="BM32" s="132"/>
      <c r="BN32" s="132"/>
    </row>
    <row r="33" spans="55:66">
      <c r="BC33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3" s="206">
        <f t="shared" si="6"/>
        <v>4</v>
      </c>
      <c r="BE33" s="209" t="str">
        <f t="shared" si="7"/>
        <v xml:space="preserve">    0    8 ###</v>
      </c>
      <c r="BF33" s="207" t="str">
        <f t="shared" si="8"/>
        <v xml:space="preserve">    0.0000    0.0000    0.0000    0.0000    0.0000    0.0000   0.00000   0.00000</v>
      </c>
      <c r="BG33" s="212" t="str">
        <f t="shared" si="0"/>
        <v xml:space="preserve">    0.0000    0.0000 0.0000E+0    0.0000    0    0    0    0    0.0000    0    0</v>
      </c>
      <c r="BH33" s="210" t="str">
        <f t="shared" si="1"/>
        <v xml:space="preserve">    0.0000    0    0    0.0000   0.00000    0    0   0.00000   0.00000    0    0</v>
      </c>
      <c r="BI33" s="214" t="str">
        <f t="shared" si="2"/>
        <v xml:space="preserve">    0.0000    0.0000    0.0000    0.0000    0.0000    0.0000    0.0000    0.0000</v>
      </c>
      <c r="BJ33" s="211" t="str">
        <f t="shared" si="3"/>
        <v xml:space="preserve">    0    0 0.0000E+0                                       0.0000</v>
      </c>
      <c r="BK33" s="213" t="str">
        <f t="shared" si="4"/>
        <v xml:space="preserve">         0    0.0000    0.0000    0.0000    0.0000    0.0000    0.0000    0.0000</v>
      </c>
      <c r="BL33" s="132"/>
      <c r="BM33" s="132"/>
      <c r="BN33" s="132"/>
    </row>
    <row r="34" spans="55:66">
      <c r="BC34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4" s="206">
        <f t="shared" si="6"/>
        <v>4</v>
      </c>
      <c r="BE34" s="209" t="str">
        <f t="shared" si="7"/>
        <v xml:space="preserve">    0    8 ###</v>
      </c>
      <c r="BF34" s="207" t="str">
        <f t="shared" si="8"/>
        <v xml:space="preserve">    0.0000    0.0000    0.0000    0.0000    0.0000    0.0000   0.00000   0.00000</v>
      </c>
      <c r="BG34" s="212" t="str">
        <f t="shared" si="0"/>
        <v xml:space="preserve">    0.0000    0.0000 0.0000E+0    0.0000    0    0    0    0    0.0000    0    0</v>
      </c>
      <c r="BH34" s="210" t="str">
        <f t="shared" si="1"/>
        <v xml:space="preserve">    0.0000    0    0    0.0000   0.00000    0    0   0.00000   0.00000    0    0</v>
      </c>
      <c r="BI34" s="214" t="str">
        <f t="shared" si="2"/>
        <v xml:space="preserve">    0.0000    0.0000    0.0000    0.0000    0.0000    0.0000    0.0000    0.0000</v>
      </c>
      <c r="BJ34" s="211" t="str">
        <f t="shared" si="3"/>
        <v xml:space="preserve">    0    0 0.0000E+0                                       0.0000</v>
      </c>
      <c r="BK34" s="213" t="str">
        <f t="shared" si="4"/>
        <v xml:space="preserve">         0    0.0000    0.0000    0.0000    0.0000    0.0000    0.0000    0.0000</v>
      </c>
      <c r="BL34" s="132"/>
      <c r="BM34" s="132"/>
      <c r="BN34" s="132"/>
    </row>
    <row r="35" spans="55:66">
      <c r="BC35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5" s="206">
        <f t="shared" si="6"/>
        <v>4</v>
      </c>
      <c r="BE35" s="209" t="str">
        <f t="shared" si="7"/>
        <v xml:space="preserve">    0    8 ###</v>
      </c>
      <c r="BF35" s="207" t="str">
        <f t="shared" si="8"/>
        <v xml:space="preserve">    0.0000    0.0000    0.0000    0.0000    0.0000    0.0000   0.00000   0.00000</v>
      </c>
      <c r="BG35" s="212" t="str">
        <f t="shared" si="0"/>
        <v xml:space="preserve">    0.0000    0.0000 0.0000E+0    0.0000    0    0    0    0    0.0000    0    0</v>
      </c>
      <c r="BH35" s="210" t="str">
        <f t="shared" si="1"/>
        <v xml:space="preserve">    0.0000    0    0    0.0000   0.00000    0    0   0.00000   0.00000    0    0</v>
      </c>
      <c r="BI35" s="214" t="str">
        <f t="shared" si="2"/>
        <v xml:space="preserve">    0.0000    0.0000    0.0000    0.0000    0.0000    0.0000    0.0000    0.0000</v>
      </c>
      <c r="BJ35" s="211" t="str">
        <f t="shared" si="3"/>
        <v xml:space="preserve">    0    0 0.0000E+0                                       0.0000</v>
      </c>
      <c r="BK35" s="213" t="str">
        <f t="shared" si="4"/>
        <v xml:space="preserve">         0    0.0000    0.0000    0.0000    0.0000    0.0000    0.0000    0.0000</v>
      </c>
      <c r="BL35" s="132"/>
      <c r="BM35" s="132"/>
      <c r="BN35" s="132"/>
    </row>
    <row r="36" spans="55:66">
      <c r="BC36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6" s="206">
        <f t="shared" si="6"/>
        <v>4</v>
      </c>
      <c r="BE36" s="209" t="str">
        <f t="shared" si="7"/>
        <v xml:space="preserve">    0    8 ###</v>
      </c>
      <c r="BF36" s="207" t="str">
        <f t="shared" si="8"/>
        <v xml:space="preserve">    0.0000    0.0000    0.0000    0.0000    0.0000    0.0000   0.00000   0.00000</v>
      </c>
      <c r="BG36" s="212" t="str">
        <f t="shared" si="0"/>
        <v xml:space="preserve">    0.0000    0.0000 0.0000E+0    0.0000    0    0    0    0    0.0000    0    0</v>
      </c>
      <c r="BH36" s="210" t="str">
        <f t="shared" si="1"/>
        <v xml:space="preserve">    0.0000    0    0    0.0000   0.00000    0    0   0.00000   0.00000    0    0</v>
      </c>
      <c r="BI36" s="214" t="str">
        <f t="shared" si="2"/>
        <v xml:space="preserve">    0.0000    0.0000    0.0000    0.0000    0.0000    0.0000    0.0000    0.0000</v>
      </c>
      <c r="BJ36" s="211" t="str">
        <f t="shared" si="3"/>
        <v xml:space="preserve">    0    0 0.0000E+0                                       0.0000</v>
      </c>
      <c r="BK36" s="213" t="str">
        <f t="shared" si="4"/>
        <v xml:space="preserve">         0    0.0000    0.0000    0.0000    0.0000    0.0000    0.0000    0.0000</v>
      </c>
      <c r="BL36" s="132"/>
      <c r="BM36" s="132"/>
      <c r="BN36" s="132"/>
    </row>
    <row r="37" spans="55:66">
      <c r="BC37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7" s="206">
        <f t="shared" si="6"/>
        <v>4</v>
      </c>
      <c r="BE37" s="209" t="str">
        <f t="shared" si="7"/>
        <v xml:space="preserve">    0    8 ###</v>
      </c>
      <c r="BF37" s="207" t="str">
        <f t="shared" si="8"/>
        <v xml:space="preserve">    0.0000    0.0000    0.0000    0.0000    0.0000    0.0000   0.00000   0.00000</v>
      </c>
      <c r="BG37" s="212" t="str">
        <f t="shared" si="0"/>
        <v xml:space="preserve">    0.0000    0.0000 0.0000E+0    0.0000    0    0    0    0    0.0000    0    0</v>
      </c>
      <c r="BH37" s="210" t="str">
        <f t="shared" si="1"/>
        <v xml:space="preserve">    0.0000    0    0    0.0000   0.00000    0    0   0.00000   0.00000    0    0</v>
      </c>
      <c r="BI37" s="214" t="str">
        <f t="shared" si="2"/>
        <v xml:space="preserve">    0.0000    0.0000    0.0000    0.0000    0.0000    0.0000    0.0000    0.0000</v>
      </c>
      <c r="BJ37" s="211" t="str">
        <f t="shared" si="3"/>
        <v xml:space="preserve">    0    0 0.0000E+0                                       0.0000</v>
      </c>
      <c r="BK37" s="213" t="str">
        <f t="shared" si="4"/>
        <v xml:space="preserve">         0    0.0000    0.0000    0.0000    0.0000    0.0000    0.0000    0.0000</v>
      </c>
      <c r="BL37" s="132"/>
      <c r="BM37" s="132"/>
      <c r="BN37" s="132"/>
    </row>
    <row r="38" spans="55:66">
      <c r="BC38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8" s="206">
        <f t="shared" si="6"/>
        <v>4</v>
      </c>
      <c r="BE38" s="209" t="str">
        <f t="shared" si="7"/>
        <v xml:space="preserve">    0    8 ###</v>
      </c>
      <c r="BF38" s="207" t="str">
        <f t="shared" si="8"/>
        <v xml:space="preserve">    0.0000    0.0000    0.0000    0.0000    0.0000    0.0000   0.00000   0.00000</v>
      </c>
      <c r="BG38" s="212" t="str">
        <f t="shared" si="0"/>
        <v xml:space="preserve">    0.0000    0.0000 0.0000E+0    0.0000    0    0    0    0    0.0000    0    0</v>
      </c>
      <c r="BH38" s="210" t="str">
        <f t="shared" si="1"/>
        <v xml:space="preserve">    0.0000    0    0    0.0000   0.00000    0    0   0.00000   0.00000    0    0</v>
      </c>
      <c r="BI38" s="214" t="str">
        <f t="shared" si="2"/>
        <v xml:space="preserve">    0.0000    0.0000    0.0000    0.0000    0.0000    0.0000    0.0000    0.0000</v>
      </c>
      <c r="BJ38" s="211" t="str">
        <f t="shared" si="3"/>
        <v xml:space="preserve">    0    0 0.0000E+0                                       0.0000</v>
      </c>
      <c r="BK38" s="213" t="str">
        <f t="shared" si="4"/>
        <v xml:space="preserve">         0    0.0000    0.0000    0.0000    0.0000    0.0000    0.0000    0.0000</v>
      </c>
      <c r="BL38" s="132"/>
      <c r="BM38" s="132"/>
      <c r="BN38" s="132"/>
    </row>
    <row r="39" spans="55:66">
      <c r="BC39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9" s="206">
        <f t="shared" si="6"/>
        <v>4</v>
      </c>
      <c r="BE39" s="209" t="str">
        <f t="shared" si="7"/>
        <v xml:space="preserve">    0    8 ###</v>
      </c>
      <c r="BF39" s="207" t="str">
        <f t="shared" si="8"/>
        <v xml:space="preserve">    0.0000    0.0000    0.0000    0.0000    0.0000    0.0000   0.00000   0.00000</v>
      </c>
      <c r="BG39" s="212" t="str">
        <f t="shared" si="0"/>
        <v xml:space="preserve">    0.0000    0.0000 0.0000E+0    0.0000    0    0    0    0    0.0000    0    0</v>
      </c>
      <c r="BH39" s="210" t="str">
        <f t="shared" si="1"/>
        <v xml:space="preserve">    0.0000    0    0    0.0000   0.00000    0    0   0.00000   0.00000    0    0</v>
      </c>
      <c r="BI39" s="214" t="str">
        <f t="shared" si="2"/>
        <v xml:space="preserve">    0.0000    0.0000    0.0000    0.0000    0.0000    0.0000    0.0000    0.0000</v>
      </c>
      <c r="BJ39" s="211" t="str">
        <f t="shared" si="3"/>
        <v xml:space="preserve">    0    0 0.0000E+0                                       0.0000</v>
      </c>
      <c r="BK39" s="213" t="str">
        <f t="shared" si="4"/>
        <v xml:space="preserve">         0    0.0000    0.0000    0.0000    0.0000    0.0000    0.0000    0.0000</v>
      </c>
      <c r="BL39" s="132"/>
      <c r="BM39" s="132"/>
      <c r="BN39" s="132"/>
    </row>
    <row r="40" spans="55:66">
      <c r="BC40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0" s="206">
        <f t="shared" si="6"/>
        <v>4</v>
      </c>
      <c r="BE40" s="209" t="str">
        <f t="shared" si="7"/>
        <v xml:space="preserve">    0    8 ###</v>
      </c>
      <c r="BF40" s="207" t="str">
        <f t="shared" si="8"/>
        <v xml:space="preserve">    0.0000    0.0000    0.0000    0.0000    0.0000    0.0000   0.00000   0.00000</v>
      </c>
      <c r="BG40" s="212" t="str">
        <f t="shared" si="0"/>
        <v xml:space="preserve">    0.0000    0.0000 0.0000E+0    0.0000    0    0    0    0    0.0000    0    0</v>
      </c>
      <c r="BH40" s="210" t="str">
        <f t="shared" si="1"/>
        <v xml:space="preserve">    0.0000    0    0    0.0000   0.00000    0    0   0.00000   0.00000    0    0</v>
      </c>
      <c r="BI40" s="214" t="str">
        <f t="shared" si="2"/>
        <v xml:space="preserve">    0.0000    0.0000    0.0000    0.0000    0.0000    0.0000    0.0000    0.0000</v>
      </c>
      <c r="BJ40" s="211" t="str">
        <f t="shared" si="3"/>
        <v xml:space="preserve">    0    0 0.0000E+0                                       0.0000</v>
      </c>
      <c r="BK40" s="213" t="str">
        <f t="shared" si="4"/>
        <v xml:space="preserve">         0    0.0000    0.0000    0.0000    0.0000    0.0000    0.0000    0.0000</v>
      </c>
      <c r="BL40" s="132"/>
      <c r="BM40" s="132"/>
      <c r="BN40" s="132"/>
    </row>
    <row r="41" spans="55:66">
      <c r="BC41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1" s="206">
        <f t="shared" si="6"/>
        <v>4</v>
      </c>
      <c r="BE41" s="209" t="str">
        <f t="shared" si="7"/>
        <v xml:space="preserve">    0    8 ###</v>
      </c>
      <c r="BF41" s="207" t="str">
        <f t="shared" si="8"/>
        <v xml:space="preserve">    0.0000    0.0000    0.0000    0.0000    0.0000    0.0000   0.00000   0.00000</v>
      </c>
      <c r="BG41" s="212" t="str">
        <f t="shared" si="0"/>
        <v xml:space="preserve">    0.0000    0.0000 0.0000E+0    0.0000    0    0    0    0    0.0000    0    0</v>
      </c>
      <c r="BH41" s="210" t="str">
        <f t="shared" si="1"/>
        <v xml:space="preserve">    0.0000    0    0    0.0000   0.00000    0    0   0.00000   0.00000    0    0</v>
      </c>
      <c r="BI41" s="214" t="str">
        <f t="shared" si="2"/>
        <v xml:space="preserve">    0.0000    0.0000    0.0000    0.0000    0.0000    0.0000    0.0000    0.0000</v>
      </c>
      <c r="BJ41" s="211" t="str">
        <f t="shared" si="3"/>
        <v xml:space="preserve">    0    0 0.0000E+0                                       0.0000</v>
      </c>
      <c r="BK41" s="213" t="str">
        <f t="shared" si="4"/>
        <v xml:space="preserve">         0    0.0000    0.0000    0.0000    0.0000    0.0000    0.0000    0.0000</v>
      </c>
      <c r="BL41" s="132"/>
      <c r="BM41" s="132"/>
      <c r="BN41" s="132"/>
    </row>
    <row r="42" spans="55:66">
      <c r="BC42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2" s="206">
        <f t="shared" si="6"/>
        <v>4</v>
      </c>
      <c r="BE42" s="209" t="str">
        <f t="shared" si="7"/>
        <v xml:space="preserve">    0    8 ###</v>
      </c>
      <c r="BF42" s="207" t="str">
        <f t="shared" si="8"/>
        <v xml:space="preserve">    0.0000    0.0000    0.0000    0.0000    0.0000    0.0000   0.00000   0.00000</v>
      </c>
      <c r="BG42" s="212" t="str">
        <f t="shared" si="0"/>
        <v xml:space="preserve">    0.0000    0.0000 0.0000E+0    0.0000    0    0    0    0    0.0000    0    0</v>
      </c>
      <c r="BH42" s="210" t="str">
        <f t="shared" si="1"/>
        <v xml:space="preserve">    0.0000    0    0    0.0000   0.00000    0    0   0.00000   0.00000    0    0</v>
      </c>
      <c r="BI42" s="214" t="str">
        <f t="shared" si="2"/>
        <v xml:space="preserve">    0.0000    0.0000    0.0000    0.0000    0.0000    0.0000    0.0000    0.0000</v>
      </c>
      <c r="BJ42" s="211" t="str">
        <f t="shared" si="3"/>
        <v xml:space="preserve">    0    0 0.0000E+0                                       0.0000</v>
      </c>
      <c r="BK42" s="213" t="str">
        <f t="shared" si="4"/>
        <v xml:space="preserve">         0    0.0000    0.0000    0.0000    0.0000    0.0000    0.0000    0.0000</v>
      </c>
      <c r="BL42" s="132"/>
      <c r="BM42" s="132"/>
      <c r="BN42" s="132"/>
    </row>
    <row r="43" spans="55:66">
      <c r="BC43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3" s="206">
        <f t="shared" si="6"/>
        <v>4</v>
      </c>
      <c r="BE43" s="209" t="str">
        <f t="shared" si="7"/>
        <v xml:space="preserve">    0    8 ###</v>
      </c>
      <c r="BF43" s="207" t="str">
        <f t="shared" si="8"/>
        <v xml:space="preserve">    0.0000    0.0000    0.0000    0.0000    0.0000    0.0000   0.00000   0.00000</v>
      </c>
      <c r="BG43" s="212" t="str">
        <f t="shared" si="0"/>
        <v xml:space="preserve">    0.0000    0.0000 0.0000E+0    0.0000    0    0    0    0    0.0000    0    0</v>
      </c>
      <c r="BH43" s="210" t="str">
        <f t="shared" si="1"/>
        <v xml:space="preserve">    0.0000    0    0    0.0000   0.00000    0    0   0.00000   0.00000    0    0</v>
      </c>
      <c r="BI43" s="214" t="str">
        <f t="shared" si="2"/>
        <v xml:space="preserve">    0.0000    0.0000    0.0000    0.0000    0.0000    0.0000    0.0000    0.0000</v>
      </c>
      <c r="BJ43" s="211" t="str">
        <f t="shared" si="3"/>
        <v xml:space="preserve">    0    0 0.0000E+0                                       0.0000</v>
      </c>
      <c r="BK43" s="213" t="str">
        <f t="shared" si="4"/>
        <v xml:space="preserve">         0    0.0000    0.0000    0.0000    0.0000    0.0000    0.0000    0.0000</v>
      </c>
      <c r="BL43" s="132"/>
      <c r="BM43" s="132"/>
      <c r="BN43" s="132"/>
    </row>
    <row r="44" spans="55:66">
      <c r="BC44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4" s="206">
        <f t="shared" si="6"/>
        <v>4</v>
      </c>
      <c r="BE44" s="209" t="str">
        <f t="shared" si="7"/>
        <v xml:space="preserve">    0    8 ###</v>
      </c>
      <c r="BF44" s="207" t="str">
        <f t="shared" si="8"/>
        <v xml:space="preserve">    0.0000    0.0000    0.0000    0.0000    0.0000    0.0000   0.00000   0.00000</v>
      </c>
      <c r="BG44" s="212" t="str">
        <f t="shared" si="0"/>
        <v xml:space="preserve">    0.0000    0.0000 0.0000E+0    0.0000    0    0    0    0    0.0000    0    0</v>
      </c>
      <c r="BH44" s="210" t="str">
        <f t="shared" si="1"/>
        <v xml:space="preserve">    0.0000    0    0    0.0000   0.00000    0    0   0.00000   0.00000    0    0</v>
      </c>
      <c r="BI44" s="214" t="str">
        <f t="shared" si="2"/>
        <v xml:space="preserve">    0.0000    0.0000    0.0000    0.0000    0.0000    0.0000    0.0000    0.0000</v>
      </c>
      <c r="BJ44" s="211" t="str">
        <f t="shared" si="3"/>
        <v xml:space="preserve">    0    0 0.0000E+0                                       0.0000</v>
      </c>
      <c r="BK44" s="213" t="str">
        <f t="shared" si="4"/>
        <v xml:space="preserve">         0    0.0000    0.0000    0.0000    0.0000    0.0000    0.0000    0.0000</v>
      </c>
      <c r="BL44" s="132"/>
      <c r="BM44" s="132"/>
      <c r="BN44" s="132"/>
    </row>
    <row r="45" spans="55:66">
      <c r="BC45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5" s="206">
        <f t="shared" si="6"/>
        <v>4</v>
      </c>
      <c r="BE45" s="209" t="str">
        <f t="shared" si="7"/>
        <v xml:space="preserve">    0    8 ###</v>
      </c>
      <c r="BF45" s="207" t="str">
        <f t="shared" si="8"/>
        <v xml:space="preserve">    0.0000    0.0000    0.0000    0.0000    0.0000    0.0000   0.00000   0.00000</v>
      </c>
      <c r="BG45" s="212" t="str">
        <f t="shared" si="0"/>
        <v xml:space="preserve">    0.0000    0.0000 0.0000E+0    0.0000    0    0    0    0    0.0000    0    0</v>
      </c>
      <c r="BH45" s="210" t="str">
        <f t="shared" si="1"/>
        <v xml:space="preserve">    0.0000    0    0    0.0000   0.00000    0    0   0.00000   0.00000    0    0</v>
      </c>
      <c r="BI45" s="214" t="str">
        <f t="shared" si="2"/>
        <v xml:space="preserve">    0.0000    0.0000    0.0000    0.0000    0.0000    0.0000    0.0000    0.0000</v>
      </c>
      <c r="BJ45" s="211" t="str">
        <f t="shared" si="3"/>
        <v xml:space="preserve">    0    0 0.0000E+0                                       0.0000</v>
      </c>
      <c r="BK45" s="213" t="str">
        <f t="shared" si="4"/>
        <v xml:space="preserve">         0    0.0000    0.0000    0.0000    0.0000    0.0000    0.0000    0.0000</v>
      </c>
      <c r="BL45" s="132"/>
      <c r="BM45" s="132"/>
      <c r="BN45" s="132"/>
    </row>
    <row r="46" spans="55:66">
      <c r="BC46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6" s="206">
        <f t="shared" si="6"/>
        <v>4</v>
      </c>
      <c r="BE46" s="209" t="str">
        <f t="shared" si="7"/>
        <v xml:space="preserve">    0    8 ###</v>
      </c>
      <c r="BF46" s="207" t="str">
        <f t="shared" si="8"/>
        <v xml:space="preserve">    0.0000    0.0000    0.0000    0.0000    0.0000    0.0000   0.00000   0.00000</v>
      </c>
      <c r="BG46" s="212" t="str">
        <f t="shared" si="0"/>
        <v xml:space="preserve">    0.0000    0.0000 0.0000E+0    0.0000    0    0    0    0    0.0000    0    0</v>
      </c>
      <c r="BH46" s="210" t="str">
        <f t="shared" si="1"/>
        <v xml:space="preserve">    0.0000    0    0    0.0000   0.00000    0    0   0.00000   0.00000    0    0</v>
      </c>
      <c r="BI46" s="214" t="str">
        <f t="shared" si="2"/>
        <v xml:space="preserve">    0.0000    0.0000    0.0000    0.0000    0.0000    0.0000    0.0000    0.0000</v>
      </c>
      <c r="BJ46" s="211" t="str">
        <f t="shared" si="3"/>
        <v xml:space="preserve">    0    0 0.0000E+0                                       0.0000</v>
      </c>
      <c r="BK46" s="213" t="str">
        <f t="shared" si="4"/>
        <v xml:space="preserve">         0    0.0000    0.0000    0.0000    0.0000    0.0000    0.0000    0.0000</v>
      </c>
      <c r="BL46" s="132"/>
      <c r="BM46" s="132"/>
      <c r="BN46" s="132"/>
    </row>
    <row r="47" spans="55:66">
      <c r="BC47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7" s="206">
        <f t="shared" si="6"/>
        <v>4</v>
      </c>
      <c r="BE47" s="209" t="str">
        <f t="shared" si="7"/>
        <v xml:space="preserve">    0    8 ###</v>
      </c>
      <c r="BF47" s="207" t="str">
        <f t="shared" si="8"/>
        <v xml:space="preserve">    0.0000    0.0000    0.0000    0.0000    0.0000    0.0000   0.00000   0.00000</v>
      </c>
      <c r="BG47" s="212" t="str">
        <f t="shared" si="0"/>
        <v xml:space="preserve">    0.0000    0.0000 0.0000E+0    0.0000    0    0    0    0    0.0000    0    0</v>
      </c>
      <c r="BH47" s="210" t="str">
        <f t="shared" si="1"/>
        <v xml:space="preserve">    0.0000    0    0    0.0000   0.00000    0    0   0.00000   0.00000    0    0</v>
      </c>
      <c r="BI47" s="214" t="str">
        <f t="shared" si="2"/>
        <v xml:space="preserve">    0.0000    0.0000    0.0000    0.0000    0.0000    0.0000    0.0000    0.0000</v>
      </c>
      <c r="BJ47" s="211" t="str">
        <f t="shared" si="3"/>
        <v xml:space="preserve">    0    0 0.0000E+0                                       0.0000</v>
      </c>
      <c r="BK47" s="213" t="str">
        <f t="shared" si="4"/>
        <v xml:space="preserve">         0    0.0000    0.0000    0.0000    0.0000    0.0000    0.0000    0.0000</v>
      </c>
      <c r="BL47" s="132"/>
      <c r="BM47" s="132"/>
      <c r="BN47" s="132"/>
    </row>
    <row r="48" spans="55:66">
      <c r="BC48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8" s="206">
        <f t="shared" si="6"/>
        <v>4</v>
      </c>
      <c r="BE48" s="209" t="str">
        <f t="shared" si="7"/>
        <v xml:space="preserve">    0    8 ###</v>
      </c>
      <c r="BF48" s="207" t="str">
        <f t="shared" si="8"/>
        <v xml:space="preserve">    0.0000    0.0000    0.0000    0.0000    0.0000    0.0000   0.00000   0.00000</v>
      </c>
      <c r="BG48" s="212" t="str">
        <f t="shared" si="0"/>
        <v xml:space="preserve">    0.0000    0.0000 0.0000E+0    0.0000    0    0    0    0    0.0000    0    0</v>
      </c>
      <c r="BH48" s="210" t="str">
        <f t="shared" si="1"/>
        <v xml:space="preserve">    0.0000    0    0    0.0000   0.00000    0    0   0.00000   0.00000    0    0</v>
      </c>
      <c r="BI48" s="214" t="str">
        <f t="shared" si="2"/>
        <v xml:space="preserve">    0.0000    0.0000    0.0000    0.0000    0.0000    0.0000    0.0000    0.0000</v>
      </c>
      <c r="BJ48" s="211" t="str">
        <f t="shared" si="3"/>
        <v xml:space="preserve">    0    0 0.0000E+0                                       0.0000</v>
      </c>
      <c r="BK48" s="213" t="str">
        <f t="shared" si="4"/>
        <v xml:space="preserve">         0    0.0000    0.0000    0.0000    0.0000    0.0000    0.0000    0.0000</v>
      </c>
      <c r="BL48" s="132"/>
      <c r="BM48" s="132"/>
      <c r="BN48" s="132"/>
    </row>
    <row r="49" spans="55:66">
      <c r="BC49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9" s="206">
        <f t="shared" si="6"/>
        <v>4</v>
      </c>
      <c r="BE49" s="209" t="str">
        <f t="shared" si="7"/>
        <v xml:space="preserve">    0    8 ###</v>
      </c>
      <c r="BF49" s="207" t="str">
        <f t="shared" si="8"/>
        <v xml:space="preserve">    0.0000    0.0000    0.0000    0.0000    0.0000    0.0000   0.00000   0.00000</v>
      </c>
      <c r="BG49" s="212" t="str">
        <f t="shared" si="0"/>
        <v xml:space="preserve">    0.0000    0.0000 0.0000E+0    0.0000    0    0    0    0    0.0000    0    0</v>
      </c>
      <c r="BH49" s="210" t="str">
        <f t="shared" si="1"/>
        <v xml:space="preserve">    0.0000    0    0    0.0000   0.00000    0    0   0.00000   0.00000    0    0</v>
      </c>
      <c r="BI49" s="214" t="str">
        <f t="shared" si="2"/>
        <v xml:space="preserve">    0.0000    0.0000    0.0000    0.0000    0.0000    0.0000    0.0000    0.0000</v>
      </c>
      <c r="BJ49" s="211" t="str">
        <f t="shared" si="3"/>
        <v xml:space="preserve">    0    0 0.0000E+0                                       0.0000</v>
      </c>
      <c r="BK49" s="213" t="str">
        <f t="shared" si="4"/>
        <v xml:space="preserve">         0    0.0000    0.0000    0.0000    0.0000    0.0000    0.0000    0.0000</v>
      </c>
      <c r="BL49" s="132"/>
      <c r="BM49" s="132"/>
      <c r="BN49" s="132"/>
    </row>
    <row r="50" spans="55:66">
      <c r="BC50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0" s="206">
        <f t="shared" si="6"/>
        <v>4</v>
      </c>
      <c r="BE50" s="209" t="str">
        <f t="shared" si="7"/>
        <v xml:space="preserve">    0    8 ###</v>
      </c>
      <c r="BF50" s="207" t="str">
        <f t="shared" si="8"/>
        <v xml:space="preserve">    0.0000    0.0000    0.0000    0.0000    0.0000    0.0000   0.00000   0.00000</v>
      </c>
      <c r="BG50" s="212" t="str">
        <f t="shared" si="0"/>
        <v xml:space="preserve">    0.0000    0.0000 0.0000E+0    0.0000    0    0    0    0    0.0000    0    0</v>
      </c>
      <c r="BH50" s="210" t="str">
        <f t="shared" si="1"/>
        <v xml:space="preserve">    0.0000    0    0    0.0000   0.00000    0    0   0.00000   0.00000    0    0</v>
      </c>
      <c r="BI50" s="214" t="str">
        <f t="shared" si="2"/>
        <v xml:space="preserve">    0.0000    0.0000    0.0000    0.0000    0.0000    0.0000    0.0000    0.0000</v>
      </c>
      <c r="BJ50" s="211" t="str">
        <f t="shared" si="3"/>
        <v xml:space="preserve">    0    0 0.0000E+0                                       0.0000</v>
      </c>
      <c r="BK50" s="213" t="str">
        <f t="shared" si="4"/>
        <v xml:space="preserve">         0    0.0000    0.0000    0.0000    0.0000    0.0000    0.0000    0.0000</v>
      </c>
      <c r="BL50" s="132"/>
      <c r="BM50" s="132"/>
      <c r="BN50" s="132"/>
    </row>
    <row r="51" spans="55:66">
      <c r="BC51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1" s="206">
        <f t="shared" si="6"/>
        <v>4</v>
      </c>
      <c r="BE51" s="209" t="str">
        <f t="shared" si="7"/>
        <v xml:space="preserve">    0    8 ###</v>
      </c>
      <c r="BF51" s="207" t="str">
        <f t="shared" si="8"/>
        <v xml:space="preserve">    0.0000    0.0000    0.0000    0.0000    0.0000    0.0000   0.00000   0.00000</v>
      </c>
      <c r="BG51" s="212" t="str">
        <f t="shared" si="0"/>
        <v xml:space="preserve">    0.0000    0.0000 0.0000E+0    0.0000    0    0    0    0    0.0000    0    0</v>
      </c>
      <c r="BH51" s="210" t="str">
        <f t="shared" si="1"/>
        <v xml:space="preserve">    0.0000    0    0    0.0000   0.00000    0    0   0.00000   0.00000    0    0</v>
      </c>
      <c r="BI51" s="214" t="str">
        <f t="shared" si="2"/>
        <v xml:space="preserve">    0.0000    0.0000    0.0000    0.0000    0.0000    0.0000    0.0000    0.0000</v>
      </c>
      <c r="BJ51" s="211" t="str">
        <f t="shared" si="3"/>
        <v xml:space="preserve">    0    0 0.0000E+0                                       0.0000</v>
      </c>
      <c r="BK51" s="213" t="str">
        <f t="shared" si="4"/>
        <v xml:space="preserve">         0    0.0000    0.0000    0.0000    0.0000    0.0000    0.0000    0.0000</v>
      </c>
      <c r="BL51" s="132"/>
      <c r="BM51" s="132"/>
      <c r="BN51" s="132"/>
    </row>
    <row r="52" spans="55:66">
      <c r="BC52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2" s="206">
        <f t="shared" si="6"/>
        <v>4</v>
      </c>
      <c r="BE52" s="209" t="str">
        <f t="shared" si="7"/>
        <v xml:space="preserve">    0    8 ###</v>
      </c>
      <c r="BF52" s="207" t="str">
        <f t="shared" si="8"/>
        <v xml:space="preserve">    0.0000    0.0000    0.0000    0.0000    0.0000    0.0000   0.00000   0.00000</v>
      </c>
      <c r="BG52" s="212" t="str">
        <f t="shared" si="0"/>
        <v xml:space="preserve">    0.0000    0.0000 0.0000E+0    0.0000    0    0    0    0    0.0000    0    0</v>
      </c>
      <c r="BH52" s="210" t="str">
        <f t="shared" si="1"/>
        <v xml:space="preserve">    0.0000    0    0    0.0000   0.00000    0    0   0.00000   0.00000    0    0</v>
      </c>
      <c r="BI52" s="214" t="str">
        <f t="shared" si="2"/>
        <v xml:space="preserve">    0.0000    0.0000    0.0000    0.0000    0.0000    0.0000    0.0000    0.0000</v>
      </c>
      <c r="BJ52" s="211" t="str">
        <f t="shared" si="3"/>
        <v xml:space="preserve">    0    0 0.0000E+0                                       0.0000</v>
      </c>
      <c r="BK52" s="213" t="str">
        <f t="shared" si="4"/>
        <v xml:space="preserve">         0    0.0000    0.0000    0.0000    0.0000    0.0000    0.0000    0.0000</v>
      </c>
      <c r="BL52" s="132"/>
      <c r="BM52" s="132"/>
      <c r="BN52" s="132"/>
    </row>
    <row r="53" spans="55:66">
      <c r="BC53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3" s="206">
        <f t="shared" si="6"/>
        <v>4</v>
      </c>
      <c r="BE53" s="209" t="str">
        <f t="shared" si="7"/>
        <v xml:space="preserve">    0    8 ###</v>
      </c>
      <c r="BF53" s="207" t="str">
        <f t="shared" si="8"/>
        <v xml:space="preserve">    0.0000    0.0000    0.0000    0.0000    0.0000    0.0000   0.00000   0.00000</v>
      </c>
      <c r="BG53" s="212" t="str">
        <f t="shared" si="0"/>
        <v xml:space="preserve">    0.0000    0.0000 0.0000E+0    0.0000    0    0    0    0    0.0000    0    0</v>
      </c>
      <c r="BH53" s="210" t="str">
        <f t="shared" si="1"/>
        <v xml:space="preserve">    0.0000    0    0    0.0000   0.00000    0    0   0.00000   0.00000    0    0</v>
      </c>
      <c r="BI53" s="214" t="str">
        <f t="shared" si="2"/>
        <v xml:space="preserve">    0.0000    0.0000    0.0000    0.0000    0.0000    0.0000    0.0000    0.0000</v>
      </c>
      <c r="BJ53" s="211" t="str">
        <f t="shared" si="3"/>
        <v xml:space="preserve">    0    0 0.0000E+0                                       0.0000</v>
      </c>
      <c r="BK53" s="213" t="str">
        <f t="shared" si="4"/>
        <v xml:space="preserve">         0    0.0000    0.0000    0.0000    0.0000    0.0000    0.0000    0.0000</v>
      </c>
      <c r="BL53" s="132"/>
      <c r="BM53" s="132"/>
      <c r="BN53" s="132"/>
    </row>
    <row r="54" spans="55:66">
      <c r="BC54" s="206" t="str">
        <f t="shared" si="5"/>
        <v xml:space="preserve">    0    8 ###
#--- SIGM0--------GO-------PMG-------RK0-------PMK-------POI--------AA--------BB
    0.0000    0.0000    0.0000    0.0000    0.0000    0.0000   0.00000   0.00000
#------RHO------- PN-------WKF-----WIDTH----L-JOIN---LR--IAB-----FAABB-IUST-KILL
    0.0000    0.0000 0.0000E+0    0.0000    0    0    0    0    0.0000    0    0
#-----HMAX-IS12-ITAU------TAU1------DTAU-NEXT-IRYL----ALPHAE-----BETAE-NSP4-IGKS
    0.0000    0    0    0.0000   0.00000    0    0   0.00000   0.00000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4" s="206">
        <f t="shared" si="6"/>
        <v>4</v>
      </c>
      <c r="BE54" s="209" t="str">
        <f t="shared" si="7"/>
        <v xml:space="preserve">    0    8 ###</v>
      </c>
      <c r="BF54" s="207" t="str">
        <f t="shared" si="8"/>
        <v xml:space="preserve">    0.0000    0.0000    0.0000    0.0000    0.0000    0.0000   0.00000   0.00000</v>
      </c>
      <c r="BG54" s="212" t="str">
        <f t="shared" si="0"/>
        <v xml:space="preserve">    0.0000    0.0000 0.0000E+0    0.0000    0    0    0    0    0.0000    0    0</v>
      </c>
      <c r="BH54" s="210" t="str">
        <f t="shared" si="1"/>
        <v xml:space="preserve">    0.0000    0    0    0.0000   0.00000    0    0   0.00000   0.00000    0    0</v>
      </c>
      <c r="BI54" s="214" t="str">
        <f t="shared" si="2"/>
        <v xml:space="preserve">    0.0000    0.0000    0.0000    0.0000    0.0000    0.0000    0.0000    0.0000</v>
      </c>
      <c r="BJ54" s="211" t="str">
        <f t="shared" si="3"/>
        <v xml:space="preserve">    0    0 0.0000E+0                                       0.0000</v>
      </c>
      <c r="BK54" s="213" t="str">
        <f t="shared" si="4"/>
        <v xml:space="preserve">         0    0.0000    0.0000    0.0000    0.0000    0.0000    0.0000    0.0000</v>
      </c>
      <c r="BL54" s="132"/>
      <c r="BM54" s="132"/>
      <c r="BN54" s="132"/>
    </row>
    <row r="81" spans="9:66"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</row>
    <row r="82" spans="9:66"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</row>
    <row r="83" spans="9:66"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</row>
    <row r="84" spans="9:66"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</row>
    <row r="85" spans="9:66"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</row>
    <row r="86" spans="9:66"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</row>
    <row r="87" spans="9:66"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</row>
    <row r="88" spans="9:66"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BC88" s="113"/>
      <c r="BD88" s="113"/>
      <c r="BE88" s="113"/>
      <c r="BF88" s="113"/>
      <c r="BG88" s="113"/>
      <c r="BH88" s="113"/>
      <c r="BI88" s="113"/>
      <c r="BJ88" s="113"/>
      <c r="BK88" s="113"/>
      <c r="BL88" s="113"/>
      <c r="BM88" s="113"/>
      <c r="BN88" s="113"/>
    </row>
    <row r="89" spans="9:66"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</row>
    <row r="90" spans="9:66"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BC90" s="113"/>
      <c r="BD90" s="113"/>
      <c r="BE90" s="113"/>
      <c r="BF90" s="113"/>
      <c r="BG90" s="113"/>
      <c r="BH90" s="113"/>
      <c r="BI90" s="113"/>
      <c r="BJ90" s="113"/>
      <c r="BK90" s="113"/>
      <c r="BL90" s="113"/>
      <c r="BM90" s="113"/>
      <c r="BN90" s="113"/>
    </row>
    <row r="91" spans="9:66"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</row>
    <row r="92" spans="9:66"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</row>
    <row r="93" spans="9:66"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</row>
    <row r="94" spans="9:66"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</row>
    <row r="95" spans="9:66"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</row>
    <row r="96" spans="9:66"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</row>
    <row r="97" spans="9:66"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BC97" s="113"/>
      <c r="BD97" s="113"/>
      <c r="BE97" s="113"/>
      <c r="BF97" s="113"/>
      <c r="BG97" s="113"/>
      <c r="BH97" s="113"/>
      <c r="BI97" s="113"/>
      <c r="BJ97" s="113"/>
      <c r="BK97" s="113"/>
      <c r="BL97" s="113"/>
      <c r="BM97" s="113"/>
      <c r="BN97" s="113"/>
    </row>
    <row r="98" spans="9:66"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BC98" s="113"/>
      <c r="BD98" s="113"/>
      <c r="BE98" s="113"/>
      <c r="BF98" s="113"/>
      <c r="BG98" s="113"/>
      <c r="BH98" s="113"/>
      <c r="BI98" s="113"/>
      <c r="BJ98" s="113"/>
      <c r="BK98" s="113"/>
      <c r="BL98" s="113"/>
      <c r="BM98" s="113"/>
      <c r="BN98" s="113"/>
    </row>
    <row r="99" spans="9:66"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</row>
    <row r="100" spans="9:66"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</row>
    <row r="101" spans="9:66"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</row>
    <row r="102" spans="9:66"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</row>
  </sheetData>
  <mergeCells count="5">
    <mergeCell ref="C5:C6"/>
    <mergeCell ref="D5:D6"/>
    <mergeCell ref="E5:E6"/>
    <mergeCell ref="F5:F6"/>
    <mergeCell ref="G5:G7"/>
  </mergeCells>
  <phoneticPr fontId="19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R155"/>
  <sheetViews>
    <sheetView topLeftCell="O1" workbookViewId="0">
      <selection activeCell="BC10" sqref="BC10:BC19"/>
    </sheetView>
  </sheetViews>
  <sheetFormatPr defaultRowHeight="12"/>
  <cols>
    <col min="1" max="1" width="9.140625" style="31"/>
    <col min="2" max="2" width="11.5703125" style="31" customWidth="1"/>
    <col min="3" max="3" width="9.140625" style="31"/>
    <col min="4" max="4" width="22" style="31" customWidth="1"/>
    <col min="5" max="5" width="11" style="31" customWidth="1"/>
    <col min="6" max="10" width="9.140625" style="31"/>
    <col min="11" max="12" width="6.7109375" style="31" customWidth="1"/>
    <col min="13" max="13" width="9.7109375" style="31" customWidth="1"/>
    <col min="14" max="14" width="6.7109375" style="31" customWidth="1"/>
    <col min="15" max="15" width="7.7109375" style="31" customWidth="1"/>
    <col min="16" max="18" width="6.7109375" style="31" customWidth="1"/>
    <col min="19" max="19" width="7.7109375" style="31" customWidth="1"/>
    <col min="20" max="21" width="6.7109375" style="31" customWidth="1"/>
    <col min="22" max="22" width="7.7109375" style="31" customWidth="1"/>
    <col min="23" max="23" width="9.140625" style="31"/>
    <col min="24" max="24" width="9.140625" style="31" customWidth="1"/>
    <col min="25" max="25" width="9.140625" style="31"/>
    <col min="26" max="26" width="6.7109375" style="31" bestFit="1" customWidth="1"/>
    <col min="27" max="29" width="9.140625" style="31"/>
    <col min="30" max="30" width="9.28515625" style="31" bestFit="1" customWidth="1"/>
    <col min="31" max="31" width="9.7109375" style="31" bestFit="1" customWidth="1"/>
    <col min="32" max="33" width="9.28515625" style="31" bestFit="1" customWidth="1"/>
    <col min="34" max="34" width="7.42578125" style="31" customWidth="1"/>
    <col min="35" max="36" width="5.7109375" style="31" bestFit="1" customWidth="1"/>
    <col min="37" max="37" width="7.42578125" style="31" customWidth="1"/>
    <col min="38" max="38" width="9.42578125" style="31" customWidth="1"/>
    <col min="39" max="40" width="9.140625" style="31"/>
    <col min="41" max="41" width="8.28515625" style="31" customWidth="1"/>
    <col min="42" max="44" width="9.140625" style="31"/>
    <col min="45" max="45" width="7.140625" style="31" customWidth="1"/>
    <col min="46" max="46" width="5.7109375" style="31" bestFit="1" customWidth="1"/>
    <col min="47" max="47" width="7.28515625" style="31" customWidth="1"/>
    <col min="48" max="50" width="7.42578125" style="31" customWidth="1"/>
    <col min="51" max="51" width="9" style="31" customWidth="1"/>
    <col min="52" max="52" width="7.42578125" style="31" customWidth="1"/>
    <col min="53" max="53" width="9.42578125" style="31" customWidth="1"/>
    <col min="54" max="54" width="5.7109375" style="31" bestFit="1" customWidth="1"/>
    <col min="55" max="56" width="9.140625" style="31"/>
    <col min="57" max="57" width="9.7109375" style="31" bestFit="1" customWidth="1"/>
    <col min="58" max="67" width="9.140625" style="31"/>
    <col min="68" max="68" width="42.5703125" style="31" customWidth="1"/>
    <col min="69" max="16384" width="9.140625" style="31"/>
  </cols>
  <sheetData>
    <row r="1" spans="1:70">
      <c r="C1" s="31">
        <v>5</v>
      </c>
      <c r="D1" s="31">
        <v>3</v>
      </c>
      <c r="E1" s="31">
        <f>VLOOKUP(E2,列!$C$3:$D$59,2,FALSE)</f>
        <v>8</v>
      </c>
      <c r="F1" s="31">
        <f>VLOOKUP(F2,列!$C$3:$D$59,2,FALSE)</f>
        <v>9</v>
      </c>
      <c r="G1" s="31">
        <f>VLOOKUP(G2,列!$C$3:$D$59,2,FALSE)</f>
        <v>10</v>
      </c>
      <c r="H1" s="31">
        <f>VLOOKUP(H2,列!$C$3:$D$59,2,FALSE)</f>
        <v>11</v>
      </c>
      <c r="I1" s="31">
        <f>VLOOKUP(I2,列!$C$3:$D$59,2,FALSE)</f>
        <v>12</v>
      </c>
      <c r="J1" s="31">
        <f>VLOOKUP(J2,列!$C$3:$D$59,2,FALSE)</f>
        <v>13</v>
      </c>
      <c r="K1" s="31">
        <f>VLOOKUP(K2,列!$C$3:$D$59,2,FALSE)</f>
        <v>14</v>
      </c>
      <c r="L1" s="31">
        <f>VLOOKUP(L2,列!$C$3:$D$59,2,FALSE)</f>
        <v>15</v>
      </c>
      <c r="M1" s="31">
        <f>VLOOKUP(M2,列!$C$3:$D$59,2,FALSE)</f>
        <v>16</v>
      </c>
      <c r="N1" s="31">
        <f>VLOOKUP(N2,列!$C$3:$D$59,2,FALSE)</f>
        <v>17</v>
      </c>
      <c r="O1" s="31">
        <f>VLOOKUP(O2,列!$C$3:$D$59,2,FALSE)</f>
        <v>18</v>
      </c>
      <c r="P1" s="31">
        <f>VLOOKUP(P2,列!$C$3:$D$59,2,FALSE)</f>
        <v>19</v>
      </c>
      <c r="Q1" s="31">
        <f>VLOOKUP(Q2,列!$C$3:$D$59,2,FALSE)</f>
        <v>21</v>
      </c>
      <c r="R1" s="31">
        <f>VLOOKUP(R2,列!$C$3:$D$59,2,FALSE)</f>
        <v>22</v>
      </c>
      <c r="S1" s="31">
        <f>VLOOKUP(S2,列!$C$3:$D$59,2,FALSE)</f>
        <v>23</v>
      </c>
      <c r="T1" s="31">
        <f>VLOOKUP(T2,列!$C$3:$D$59,2,FALSE)</f>
        <v>24</v>
      </c>
      <c r="U1" s="31">
        <f>VLOOKUP(U2,列!$C$3:$D$59,2,FALSE)</f>
        <v>25</v>
      </c>
      <c r="V1" s="31">
        <f>VLOOKUP(V2,列!$C$3:$D$59,2,FALSE)</f>
        <v>26</v>
      </c>
      <c r="W1" s="31">
        <f>VLOOKUP(W2,列!$C$3:$D$59,2,FALSE)</f>
        <v>20</v>
      </c>
      <c r="X1" s="31">
        <f>VLOOKUP(X2,列!$C$3:$D$59,2,FALSE)</f>
        <v>45</v>
      </c>
      <c r="Y1" s="31">
        <f>VLOOKUP(Y2,列!$C$3:$D$59,2,FALSE)</f>
        <v>46</v>
      </c>
      <c r="Z1" s="31">
        <f>VLOOKUP(Z2,列!$C$3:$D$59,2,FALSE)</f>
        <v>50</v>
      </c>
      <c r="AA1" s="31">
        <f>VLOOKUP(AA2,列!$C$3:$D$59,2,FALSE)</f>
        <v>51</v>
      </c>
      <c r="AB1" s="31">
        <f>VLOOKUP(AB2,列!$C$3:$D$59,2,FALSE)</f>
        <v>52</v>
      </c>
      <c r="AC1" s="31">
        <f>VLOOKUP(AC2,列!$C$3:$D$59,2,FALSE)</f>
        <v>53</v>
      </c>
      <c r="AD1" s="31">
        <f>VLOOKUP(AD2,列!$C$3:$D$59,2,FALSE)</f>
        <v>54</v>
      </c>
      <c r="AE1" s="31">
        <f>VLOOKUP(AE2,列!$C$3:$D$59,2,FALSE)</f>
        <v>55</v>
      </c>
      <c r="AF1" s="31">
        <f>VLOOKUP(AF2,列!$C$3:$D$59,2,FALSE)</f>
        <v>56</v>
      </c>
      <c r="AG1" s="31">
        <f>VLOOKUP(AG2,列!$C$3:$D$59,2,FALSE)</f>
        <v>57</v>
      </c>
      <c r="AH1" s="31">
        <f>VLOOKUP(AH2,列!$C$3:$D$59,2,FALSE)</f>
        <v>32</v>
      </c>
      <c r="AI1" s="31">
        <f>VLOOKUP(AI2,列!$C$3:$D$59,2,FALSE)</f>
        <v>30</v>
      </c>
      <c r="AJ1" s="31">
        <f>VLOOKUP(AJ2,列!$C$3:$D$59,2,FALSE)</f>
        <v>31</v>
      </c>
      <c r="AK1" s="31">
        <f>VLOOKUP(AK2,列!$C$3:$D$59,2,FALSE)</f>
        <v>49</v>
      </c>
      <c r="AL1">
        <f>VLOOKUP(AL2,列!$C$3:$D$59,2,FALSE)</f>
        <v>38</v>
      </c>
      <c r="AM1" s="31">
        <f>VLOOKUP(AM2,列!$C$3:$D$59,2,FALSE)</f>
        <v>36</v>
      </c>
      <c r="AN1" s="31">
        <f>VLOOKUP(AN2,列!$C$3:$D$59,2,FALSE)</f>
        <v>37</v>
      </c>
      <c r="AO1" s="31">
        <f>VLOOKUP(AO2,列!$C$3:$D$59,2,FALSE)</f>
        <v>39</v>
      </c>
      <c r="AP1">
        <f>VLOOKUP(AP2,列!$C$3:$D$59,2,FALSE)</f>
        <v>33</v>
      </c>
      <c r="AQ1">
        <f>VLOOKUP(AQ2,列!$C$3:$D$59,2,FALSE)</f>
        <v>34</v>
      </c>
      <c r="AR1">
        <f>VLOOKUP(AR2,列!$C$3:$D$59,2,FALSE)</f>
        <v>35</v>
      </c>
      <c r="AS1" s="31">
        <f>VLOOKUP(AS2,列!$C$3:$D$59,2,FALSE)</f>
        <v>27</v>
      </c>
      <c r="AT1" s="31">
        <f>VLOOKUP(AT2,列!$C$3:$D$59,2,FALSE)</f>
        <v>28</v>
      </c>
      <c r="AU1" s="31">
        <f>VLOOKUP(AU2,列!$C$3:$D$59,2,FALSE)</f>
        <v>29</v>
      </c>
      <c r="AV1" s="31">
        <f>VLOOKUP(AV2,列!$C$3:$D$59,2,FALSE)</f>
        <v>40</v>
      </c>
      <c r="AW1" s="31">
        <f>VLOOKUP(AW2,列!$C$3:$D$59,2,FALSE)</f>
        <v>41</v>
      </c>
      <c r="AX1" s="31">
        <f>VLOOKUP(AX2,列!$C$3:$D$59,2,FALSE)</f>
        <v>42</v>
      </c>
      <c r="AY1" s="31">
        <f>VLOOKUP(AY2,列!$C$3:$D$59,2,FALSE)</f>
        <v>43</v>
      </c>
      <c r="AZ1" s="31">
        <f>VLOOKUP(AZ2,列!$C$3:$D$59,2,FALSE)</f>
        <v>44</v>
      </c>
      <c r="BA1" s="31">
        <f>VLOOKUP(BA2,列!$C$3:$D$59,2,FALSE)</f>
        <v>47</v>
      </c>
      <c r="BC1" s="205" t="s">
        <v>459</v>
      </c>
      <c r="BP1" s="220" t="s">
        <v>469</v>
      </c>
    </row>
    <row r="2" spans="1:70">
      <c r="E2" s="31" t="s">
        <v>118</v>
      </c>
      <c r="F2" s="31" t="s">
        <v>119</v>
      </c>
      <c r="G2" s="31" t="s">
        <v>121</v>
      </c>
      <c r="H2" s="31" t="s">
        <v>120</v>
      </c>
      <c r="I2" s="31" t="s">
        <v>122</v>
      </c>
      <c r="J2" s="31" t="s">
        <v>123</v>
      </c>
      <c r="K2" s="31" t="s">
        <v>124</v>
      </c>
      <c r="L2" s="31" t="s">
        <v>125</v>
      </c>
      <c r="M2" s="31" t="s">
        <v>126</v>
      </c>
      <c r="N2" s="31" t="s">
        <v>127</v>
      </c>
      <c r="O2" s="31" t="s">
        <v>128</v>
      </c>
      <c r="P2" s="31" t="s">
        <v>129</v>
      </c>
      <c r="Q2" s="31" t="s">
        <v>112</v>
      </c>
      <c r="R2" s="31" t="s">
        <v>130</v>
      </c>
      <c r="S2" s="31" t="s">
        <v>131</v>
      </c>
      <c r="T2" s="31" t="s">
        <v>132</v>
      </c>
      <c r="U2" s="31" t="s">
        <v>133</v>
      </c>
      <c r="V2" s="31" t="s">
        <v>134</v>
      </c>
      <c r="W2" s="31" t="s">
        <v>143</v>
      </c>
      <c r="X2" s="31" t="s">
        <v>142</v>
      </c>
      <c r="Y2" s="31" t="s">
        <v>141</v>
      </c>
      <c r="Z2" s="31" t="s">
        <v>457</v>
      </c>
      <c r="AA2" s="31" t="s">
        <v>140</v>
      </c>
      <c r="AB2" s="31" t="s">
        <v>139</v>
      </c>
      <c r="AC2" s="31" t="s">
        <v>138</v>
      </c>
      <c r="AD2" s="31" t="s">
        <v>172</v>
      </c>
      <c r="AE2" s="31" t="s">
        <v>137</v>
      </c>
      <c r="AF2" s="31" t="s">
        <v>136</v>
      </c>
      <c r="AG2" s="31" t="s">
        <v>135</v>
      </c>
      <c r="AH2" s="31" t="s">
        <v>146</v>
      </c>
      <c r="AI2" s="31" t="s">
        <v>171</v>
      </c>
      <c r="AJ2" s="31" t="s">
        <v>170</v>
      </c>
      <c r="AK2" s="31" t="s">
        <v>297</v>
      </c>
      <c r="AL2" t="s">
        <v>287</v>
      </c>
      <c r="AM2" s="31" t="s">
        <v>284</v>
      </c>
      <c r="AN2" s="31" t="s">
        <v>285</v>
      </c>
      <c r="AO2" s="31" t="s">
        <v>299</v>
      </c>
      <c r="AP2" t="s">
        <v>288</v>
      </c>
      <c r="AQ2" t="s">
        <v>289</v>
      </c>
      <c r="AR2" t="s">
        <v>290</v>
      </c>
      <c r="AS2" s="31" t="s">
        <v>293</v>
      </c>
      <c r="AT2" s="31" t="s">
        <v>294</v>
      </c>
      <c r="AU2" s="31" t="s">
        <v>218</v>
      </c>
      <c r="AV2" s="31" t="s">
        <v>302</v>
      </c>
      <c r="AW2" s="31" t="s">
        <v>303</v>
      </c>
      <c r="AX2" s="31" t="s">
        <v>304</v>
      </c>
      <c r="AY2" s="31" t="s">
        <v>305</v>
      </c>
      <c r="AZ2" s="31" t="s">
        <v>306</v>
      </c>
      <c r="BA2" s="31" t="s">
        <v>307</v>
      </c>
      <c r="BC2" s="205" t="s">
        <v>465</v>
      </c>
      <c r="BL2" s="208" t="str">
        <f>CHAR(10)</f>
        <v xml:space="preserve">
</v>
      </c>
      <c r="BP2" s="210" t="s">
        <v>470</v>
      </c>
    </row>
    <row r="3" spans="1:70">
      <c r="B3" s="31" t="s">
        <v>82</v>
      </c>
      <c r="AP3"/>
      <c r="AQ3"/>
      <c r="AR3"/>
      <c r="BC3" s="31" t="s">
        <v>476</v>
      </c>
      <c r="BO3" s="216" t="s">
        <v>472</v>
      </c>
      <c r="BP3" s="221" t="str">
        <f>REPT(" ",4)&amp;FIXED(9,0)</f>
        <v xml:space="preserve">    9</v>
      </c>
    </row>
    <row r="4" spans="1:70"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AH4" s="47"/>
      <c r="AM4" s="77"/>
      <c r="AN4" s="77"/>
      <c r="AP4"/>
      <c r="AQ4"/>
      <c r="AR4"/>
      <c r="BC4" s="31" t="s">
        <v>475</v>
      </c>
      <c r="BO4" s="216" t="s">
        <v>471</v>
      </c>
      <c r="BP4" s="134" t="s">
        <v>567</v>
      </c>
    </row>
    <row r="5" spans="1:70" ht="12" customHeight="1">
      <c r="C5" s="244" t="s">
        <v>18</v>
      </c>
      <c r="D5" s="280" t="s">
        <v>25</v>
      </c>
      <c r="E5" s="238" t="s">
        <v>21</v>
      </c>
      <c r="F5" s="242" t="s">
        <v>62</v>
      </c>
      <c r="G5" s="242" t="s">
        <v>63</v>
      </c>
      <c r="H5" s="242" t="s">
        <v>64</v>
      </c>
      <c r="I5" s="242" t="s">
        <v>65</v>
      </c>
      <c r="J5" s="242" t="s">
        <v>64</v>
      </c>
      <c r="K5" s="242" t="s">
        <v>66</v>
      </c>
      <c r="L5" s="242" t="s">
        <v>46</v>
      </c>
      <c r="M5" s="273" t="s">
        <v>283</v>
      </c>
      <c r="N5" s="242" t="s">
        <v>281</v>
      </c>
      <c r="O5" s="242" t="s">
        <v>39</v>
      </c>
      <c r="P5" s="242" t="s">
        <v>43</v>
      </c>
      <c r="Q5" s="238" t="s">
        <v>48</v>
      </c>
      <c r="R5" s="238"/>
      <c r="S5" s="238"/>
      <c r="T5" s="238"/>
      <c r="U5" s="238"/>
      <c r="V5" s="238"/>
      <c r="W5" s="242" t="s">
        <v>89</v>
      </c>
      <c r="X5" s="251" t="s">
        <v>73</v>
      </c>
      <c r="Y5" s="277" t="s">
        <v>282</v>
      </c>
      <c r="Z5" s="263" t="s">
        <v>75</v>
      </c>
      <c r="AA5" s="275"/>
      <c r="AB5" s="275"/>
      <c r="AC5" s="266"/>
      <c r="AD5" s="263" t="s">
        <v>74</v>
      </c>
      <c r="AE5" s="275"/>
      <c r="AF5" s="275"/>
      <c r="AG5" s="266"/>
      <c r="AH5" s="242" t="s">
        <v>147</v>
      </c>
      <c r="AI5" s="244" t="s">
        <v>169</v>
      </c>
      <c r="AJ5" s="271" t="s">
        <v>166</v>
      </c>
      <c r="AK5" s="242" t="s">
        <v>298</v>
      </c>
      <c r="AL5" s="246" t="s">
        <v>286</v>
      </c>
      <c r="AM5" s="247"/>
      <c r="AN5" s="247"/>
      <c r="AO5" s="248"/>
      <c r="AP5" s="246" t="s">
        <v>275</v>
      </c>
      <c r="AQ5" s="247"/>
      <c r="AR5" s="248"/>
      <c r="AS5" s="242" t="s">
        <v>279</v>
      </c>
      <c r="AT5" s="257" t="s">
        <v>295</v>
      </c>
      <c r="AU5" s="259" t="s">
        <v>296</v>
      </c>
      <c r="AV5" s="242" t="s">
        <v>309</v>
      </c>
      <c r="AW5" s="242" t="s">
        <v>310</v>
      </c>
      <c r="AX5" s="160"/>
      <c r="AY5" s="242" t="s">
        <v>312</v>
      </c>
      <c r="AZ5" s="242" t="s">
        <v>314</v>
      </c>
      <c r="BA5" s="242" t="s">
        <v>308</v>
      </c>
      <c r="BB5" s="242"/>
      <c r="BC5" s="31" t="s">
        <v>461</v>
      </c>
      <c r="BP5" s="134" t="s">
        <v>466</v>
      </c>
    </row>
    <row r="6" spans="1:70" ht="12" customHeight="1" thickBot="1">
      <c r="B6">
        <f>MATCH("MA",C10:C54,-1)</f>
        <v>11</v>
      </c>
      <c r="C6" s="279"/>
      <c r="D6" s="281"/>
      <c r="E6" s="239"/>
      <c r="F6" s="243"/>
      <c r="G6" s="243"/>
      <c r="H6" s="243"/>
      <c r="I6" s="243"/>
      <c r="J6" s="243"/>
      <c r="K6" s="243"/>
      <c r="L6" s="243"/>
      <c r="M6" s="274"/>
      <c r="N6" s="243"/>
      <c r="O6" s="243"/>
      <c r="P6" s="243"/>
      <c r="Q6" s="239"/>
      <c r="R6" s="239"/>
      <c r="S6" s="239"/>
      <c r="T6" s="239"/>
      <c r="U6" s="239"/>
      <c r="V6" s="239"/>
      <c r="W6" s="243"/>
      <c r="X6" s="252"/>
      <c r="Y6" s="278"/>
      <c r="Z6" s="267"/>
      <c r="AA6" s="276"/>
      <c r="AB6" s="276"/>
      <c r="AC6" s="268"/>
      <c r="AD6" s="267"/>
      <c r="AE6" s="276"/>
      <c r="AF6" s="276"/>
      <c r="AG6" s="268"/>
      <c r="AH6" s="243"/>
      <c r="AI6" s="245"/>
      <c r="AJ6" s="272"/>
      <c r="AK6" s="243"/>
      <c r="AL6" s="264" t="s">
        <v>278</v>
      </c>
      <c r="AM6" s="263" t="s">
        <v>301</v>
      </c>
      <c r="AN6" s="266"/>
      <c r="AO6" s="269" t="s">
        <v>300</v>
      </c>
      <c r="AP6" s="242" t="s">
        <v>278</v>
      </c>
      <c r="AQ6" s="161"/>
      <c r="AR6" s="161"/>
      <c r="AS6" s="243"/>
      <c r="AT6" s="258"/>
      <c r="AU6" s="260"/>
      <c r="AV6" s="243"/>
      <c r="AW6" s="243"/>
      <c r="AX6" s="161"/>
      <c r="AY6" s="243"/>
      <c r="AZ6" s="243"/>
      <c r="BA6" s="243"/>
      <c r="BB6" s="243"/>
      <c r="BC6" s="31" t="s">
        <v>463</v>
      </c>
      <c r="BP6" s="134" t="s">
        <v>467</v>
      </c>
    </row>
    <row r="7" spans="1:70" ht="13.5" customHeight="1" thickTop="1" thickBot="1">
      <c r="A7" s="216" t="s">
        <v>468</v>
      </c>
      <c r="B7" s="218">
        <f>B6-1</f>
        <v>10</v>
      </c>
      <c r="C7" s="217"/>
      <c r="D7" s="78"/>
      <c r="E7" s="75" t="s">
        <v>70</v>
      </c>
      <c r="F7" s="75" t="s">
        <v>67</v>
      </c>
      <c r="G7" s="75" t="s">
        <v>49</v>
      </c>
      <c r="H7" s="75" t="s">
        <v>68</v>
      </c>
      <c r="I7" s="75" t="s">
        <v>50</v>
      </c>
      <c r="J7" s="75" t="s">
        <v>69</v>
      </c>
      <c r="K7" s="75" t="s">
        <v>51</v>
      </c>
      <c r="L7" s="75" t="s">
        <v>53</v>
      </c>
      <c r="M7" s="75" t="s">
        <v>71</v>
      </c>
      <c r="N7" s="75" t="s">
        <v>52</v>
      </c>
      <c r="O7" s="75" t="s">
        <v>72</v>
      </c>
      <c r="P7" s="75" t="s">
        <v>54</v>
      </c>
      <c r="Q7" s="74" t="s">
        <v>55</v>
      </c>
      <c r="R7" s="74" t="s">
        <v>56</v>
      </c>
      <c r="S7" s="74" t="s">
        <v>57</v>
      </c>
      <c r="T7" s="74" t="s">
        <v>58</v>
      </c>
      <c r="U7" s="74" t="s">
        <v>59</v>
      </c>
      <c r="V7" s="74" t="s">
        <v>60</v>
      </c>
      <c r="W7" s="243"/>
      <c r="X7" s="252"/>
      <c r="Y7" s="278"/>
      <c r="Z7" s="79"/>
      <c r="AA7" s="79" t="s">
        <v>86</v>
      </c>
      <c r="AB7" s="76" t="s">
        <v>87</v>
      </c>
      <c r="AC7" s="76" t="s">
        <v>88</v>
      </c>
      <c r="AD7" s="76" t="s">
        <v>173</v>
      </c>
      <c r="AE7" s="76" t="s">
        <v>85</v>
      </c>
      <c r="AF7" s="76" t="s">
        <v>83</v>
      </c>
      <c r="AG7" s="76" t="s">
        <v>84</v>
      </c>
      <c r="AH7" s="75"/>
      <c r="AI7" s="80"/>
      <c r="AJ7" s="81"/>
      <c r="AK7" s="146"/>
      <c r="AL7" s="264"/>
      <c r="AM7" s="267"/>
      <c r="AN7" s="268"/>
      <c r="AO7" s="270"/>
      <c r="AP7" s="243"/>
      <c r="AQ7" s="146" t="s">
        <v>291</v>
      </c>
      <c r="AR7" s="146" t="s">
        <v>292</v>
      </c>
      <c r="AS7" s="243"/>
      <c r="AT7" s="258"/>
      <c r="AU7" s="260"/>
      <c r="AV7" s="243"/>
      <c r="AW7" s="161"/>
      <c r="AX7" s="146" t="s">
        <v>311</v>
      </c>
      <c r="AY7" s="146" t="s">
        <v>313</v>
      </c>
      <c r="AZ7" s="243"/>
      <c r="BA7" s="243"/>
      <c r="BB7" s="243"/>
      <c r="BC7" s="31" t="s">
        <v>462</v>
      </c>
      <c r="BP7" s="219" t="str">
        <f>RIGHT(REPT(" ",5)&amp;TEXT(BQ7,"####0"),5)</f>
        <v xml:space="preserve">   10</v>
      </c>
      <c r="BQ7" s="31">
        <f>$B$7</f>
        <v>10</v>
      </c>
    </row>
    <row r="8" spans="1:70" ht="12.75" thickTop="1">
      <c r="B8" s="137" t="s">
        <v>229</v>
      </c>
      <c r="C8" s="80"/>
      <c r="D8" s="78"/>
      <c r="E8" s="75" t="s">
        <v>390</v>
      </c>
      <c r="F8" s="75" t="s">
        <v>388</v>
      </c>
      <c r="G8" s="75" t="s">
        <v>388</v>
      </c>
      <c r="H8" s="75"/>
      <c r="I8" s="75" t="s">
        <v>388</v>
      </c>
      <c r="J8" s="75"/>
      <c r="K8" s="18"/>
      <c r="L8" s="18"/>
      <c r="M8" s="75" t="s">
        <v>388</v>
      </c>
      <c r="N8" s="75"/>
      <c r="O8" s="75" t="s">
        <v>388</v>
      </c>
      <c r="P8" s="75" t="s">
        <v>61</v>
      </c>
      <c r="Q8" s="75" t="s">
        <v>61</v>
      </c>
      <c r="R8" s="18"/>
      <c r="S8" s="18"/>
      <c r="T8" s="18"/>
      <c r="U8" s="18"/>
      <c r="V8" s="18"/>
      <c r="W8" s="243"/>
      <c r="X8" s="252"/>
      <c r="Y8" s="278"/>
      <c r="Z8" s="20"/>
      <c r="AA8" s="20" t="s">
        <v>388</v>
      </c>
      <c r="AB8" s="75" t="s">
        <v>388</v>
      </c>
      <c r="AC8" s="75" t="s">
        <v>388</v>
      </c>
      <c r="AD8" s="75" t="s">
        <v>388</v>
      </c>
      <c r="AE8" s="75" t="s">
        <v>388</v>
      </c>
      <c r="AF8" s="75" t="s">
        <v>388</v>
      </c>
      <c r="AG8" s="75" t="s">
        <v>388</v>
      </c>
      <c r="AH8" s="82" t="s">
        <v>145</v>
      </c>
      <c r="AI8" s="82"/>
      <c r="AJ8" s="72"/>
      <c r="AK8" s="148"/>
      <c r="AL8" s="264"/>
      <c r="AM8" s="146"/>
      <c r="AN8" s="146"/>
      <c r="AO8" s="270"/>
      <c r="AP8" s="146"/>
      <c r="AQ8" s="146"/>
      <c r="AR8" s="146"/>
      <c r="AS8" s="148"/>
      <c r="AT8" s="258"/>
      <c r="AU8" s="260"/>
      <c r="AV8" s="243"/>
      <c r="AW8" s="148"/>
      <c r="AX8" s="148"/>
      <c r="AY8" s="148"/>
      <c r="AZ8" s="148"/>
      <c r="BA8" s="161"/>
      <c r="BB8" s="161"/>
      <c r="BC8" s="31" t="s">
        <v>464</v>
      </c>
      <c r="BP8" s="215">
        <f ca="1">NOW()</f>
        <v>43354.473871527778</v>
      </c>
    </row>
    <row r="9" spans="1:70">
      <c r="A9">
        <f>MATCH(B9,'mat2'!$F$1:$F$196,0)</f>
        <v>2</v>
      </c>
      <c r="B9">
        <v>9</v>
      </c>
      <c r="C9" s="83" t="str">
        <f>VLOOKUP($A$9-1,'mat2'!$A$1:$BE$400,C$1,FALSE)</f>
        <v>MA</v>
      </c>
      <c r="D9" s="84" t="str">
        <f>VLOOKUP($A$9-1,'mat2'!$A$1:$BE$400,D$1,FALSE)</f>
        <v>XHED</v>
      </c>
      <c r="E9" s="15" t="str">
        <f>VLOOKUP($A$9-1,'mat2'!$A$1:$BE$400,E$1,FALSE)</f>
        <v>RHO</v>
      </c>
      <c r="F9" s="15" t="str">
        <f>VLOOKUP($A$9-1,'mat2'!$A$1:$BE$400,F$1,FALSE)</f>
        <v>SIGM0</v>
      </c>
      <c r="G9" s="15" t="str">
        <f>VLOOKUP($A$9-1,'mat2'!$A$1:$BE$400,G$1,FALSE)</f>
        <v>G0</v>
      </c>
      <c r="H9" s="15" t="str">
        <f>VLOOKUP($A$9-1,'mat2'!$A$1:$BE$400,H$1,FALSE)</f>
        <v>PMG</v>
      </c>
      <c r="I9" s="15" t="str">
        <f>VLOOKUP($A$9-1,'mat2'!$A$1:$BE$400,I$1,FALSE)</f>
        <v>RK0</v>
      </c>
      <c r="J9" s="15" t="str">
        <f>VLOOKUP($A$9-1,'mat2'!$A$1:$BE$400,J$1,FALSE)</f>
        <v>PMK</v>
      </c>
      <c r="K9" s="15" t="str">
        <f>VLOOKUP($A$9-1,'mat2'!$A$1:$BE$400,K$1,FALSE)</f>
        <v>POI</v>
      </c>
      <c r="L9" s="15" t="str">
        <f>VLOOKUP($A$9-1,'mat2'!$A$1:$BE$400,L$1,FALSE)</f>
        <v>PN</v>
      </c>
      <c r="M9" s="15" t="str">
        <f>VLOOKUP($A$9-1,'mat2'!$A$1:$BE$400,M$1,FALSE)</f>
        <v>WKF</v>
      </c>
      <c r="N9" s="15" t="str">
        <f>VLOOKUP($A$9-1,'mat2'!$A$1:$BE$400,N$1,FALSE)</f>
        <v>HMAX</v>
      </c>
      <c r="O9" s="15" t="str">
        <f>VLOOKUP($A$9-1,'mat2'!$A$1:$BE$400,O$1,FALSE)</f>
        <v>COH</v>
      </c>
      <c r="P9" s="15" t="str">
        <f>VLOOKUP($A$9-1,'mat2'!$A$1:$BE$400,P$1,FALSE)</f>
        <v>PHIF</v>
      </c>
      <c r="Q9" s="15" t="str">
        <f>VLOOKUP($A$9-1,'mat2'!$A$1:$BE$400,Q$1,FALSE)</f>
        <v>PHIP</v>
      </c>
      <c r="R9" s="15" t="str">
        <f>VLOOKUP($A$9-1,'mat2'!$A$1:$BE$400,R$1,FALSE)</f>
        <v>S1</v>
      </c>
      <c r="S9" s="15" t="str">
        <f>VLOOKUP($A$9-1,'mat2'!$A$1:$BE$400,S$1,FALSE)</f>
        <v>W1</v>
      </c>
      <c r="T9" s="15" t="str">
        <f>VLOOKUP($A$9-1,'mat2'!$A$1:$BE$400,T$1,FALSE)</f>
        <v>P1</v>
      </c>
      <c r="U9" s="15" t="str">
        <f>VLOOKUP($A$9-1,'mat2'!$A$1:$BE$400,U$1,FALSE)</f>
        <v>P2</v>
      </c>
      <c r="V9" s="15" t="str">
        <f>VLOOKUP($A$9-1,'mat2'!$A$1:$BE$400,V$1,FALSE)</f>
        <v>C1</v>
      </c>
      <c r="W9" s="15" t="str">
        <f>VLOOKUP($A$9-1,'mat2'!$A$1:$BE$400,W$1,FALSE)</f>
        <v>IGKSW</v>
      </c>
      <c r="X9" s="15" t="str">
        <f>VLOOKUP($A$9-1,'mat2'!$A$1:$BE$400,X$1,FALSE)</f>
        <v>ITMP3</v>
      </c>
      <c r="Y9" s="15" t="str">
        <f>VLOOKUP($A$9-1,'mat2'!$A$1:$BE$400,Y$1,FALSE)</f>
        <v>ITERMD</v>
      </c>
      <c r="Z9" s="15" t="str">
        <f>VLOOKUP($A$9-1,'mat2'!$A$1:$BE$400,Z$1,FALSE)</f>
        <v>IVVC</v>
      </c>
      <c r="AA9" s="15" t="str">
        <f>VLOOKUP($A$9-1,'mat2'!$A$1:$BE$400,AA$1,FALSE)</f>
        <v>C0VV</v>
      </c>
      <c r="AB9" s="15" t="str">
        <f>VLOOKUP($A$9-1,'mat2'!$A$1:$BE$400,AB$1,FALSE)</f>
        <v>CYVV</v>
      </c>
      <c r="AC9" s="15" t="str">
        <f>VLOOKUP($A$9-1,'mat2'!$A$1:$BE$400,AC$1,FALSE)</f>
        <v>CXVV</v>
      </c>
      <c r="AD9" s="15" t="str">
        <f>VLOOKUP($A$9-1,'mat2'!$A$1:$BE$400,AD$1,FALSE)</f>
        <v>FVVG</v>
      </c>
      <c r="AE9" s="15" t="str">
        <f>VLOOKUP($A$9-1,'mat2'!$A$1:$BE$400,AE$1,FALSE)</f>
        <v>G0VV</v>
      </c>
      <c r="AF9" s="15" t="str">
        <f>VLOOKUP($A$9-1,'mat2'!$A$1:$BE$400,AF$1,FALSE)</f>
        <v>GYVV</v>
      </c>
      <c r="AG9" s="15" t="str">
        <f>VLOOKUP($A$9-1,'mat2'!$A$1:$BE$400,AG$1,FALSE)</f>
        <v>GXVV</v>
      </c>
      <c r="AH9" s="15" t="str">
        <f>VLOOKUP($A$9-1,'mat2'!$A$1:$BE$400,AH$1,FALSE)</f>
        <v>WIDTH</v>
      </c>
      <c r="AI9" s="15" t="str">
        <f>VLOOKUP($A$9-1,'mat2'!$A$1:$BE$400,AI$1,FALSE)</f>
        <v>IUST</v>
      </c>
      <c r="AJ9" s="57"/>
      <c r="AK9" s="15" t="str">
        <f>VLOOKUP($A$9-1,'mat2'!$A$1:$BE$400,AK$1,FALSE)</f>
        <v>SUS</v>
      </c>
      <c r="AL9" s="147" t="str">
        <f>VLOOKUP($A$9-1,'mat2'!$A$1:$BE$400,AL$1,FALSE)</f>
        <v>IAABB</v>
      </c>
      <c r="AM9" s="15" t="str">
        <f>VLOOKUP($A$9-1,'mat2'!$A$1:$BE$400,AM$1,FALSE)</f>
        <v>AA</v>
      </c>
      <c r="AN9" s="15" t="str">
        <f>VLOOKUP($A$9-1,'mat2'!$A$1:$BE$400,AN$1,FALSE)</f>
        <v>BB</v>
      </c>
      <c r="AO9" s="15" t="str">
        <f>VLOOKUP($A$9-1,'mat2'!$A$1:$BE$400,AO$1,FALSE)</f>
        <v>FAABB</v>
      </c>
      <c r="AP9" s="147" t="str">
        <f>VLOOKUP($A$9-1,'mat2'!$A$1:$BE$400,AP$1,FALSE)</f>
        <v>IRYL</v>
      </c>
      <c r="AQ9" s="147" t="str">
        <f>VLOOKUP($A$9-1,'mat2'!$A$1:$BE$400,AQ$1,FALSE)</f>
        <v>ALPHAE</v>
      </c>
      <c r="AR9" s="147" t="str">
        <f>VLOOKUP($A$9-1,'mat2'!$A$1:$BE$400,AR$1,FALSE)</f>
        <v>BETAE</v>
      </c>
      <c r="AS9" s="15" t="str">
        <f>VLOOKUP($A$9-1,'mat2'!$A$1:$BE$400,AS$1,FALSE)</f>
        <v>L</v>
      </c>
      <c r="AT9" s="15" t="str">
        <f>VLOOKUP($A$9-1,'mat2'!$A$1:$BE$400,AT$1,FALSE)</f>
        <v>LR</v>
      </c>
      <c r="AU9" s="15" t="str">
        <f>VLOOKUP($A$9-1,'mat2'!$A$1:$BE$400,AU$1,FALSE)</f>
        <v>JOINTS</v>
      </c>
      <c r="AV9" s="15" t="str">
        <f>VLOOKUP($A$9-1,'mat2'!$A$1:$BE$400,AV$1,FALSE)</f>
        <v>IS12</v>
      </c>
      <c r="AW9" s="15" t="str">
        <f>VLOOKUP($A$9-1,'mat2'!$A$1:$BE$400,AW$1,FALSE)</f>
        <v>ITAU</v>
      </c>
      <c r="AX9" s="15" t="str">
        <f>VLOOKUP($A$9-1,'mat2'!$A$1:$BE$400,AX$1,FALSE)</f>
        <v>TAU1</v>
      </c>
      <c r="AY9" s="15" t="str">
        <f>VLOOKUP($A$9-1,'mat2'!$A$1:$BE$400,AY$1,FALSE)</f>
        <v>DTAU</v>
      </c>
      <c r="AZ9" s="15" t="str">
        <f>VLOOKUP($A$9-1,'mat2'!$A$1:$BE$400,AZ$1,FALSE)</f>
        <v>NSPR4</v>
      </c>
      <c r="BA9" s="15" t="str">
        <f>VLOOKUP($A$9-1,'mat2'!$A$1:$BE$400,BA$1,FALSE)</f>
        <v>STOL</v>
      </c>
      <c r="BB9" s="15" t="s">
        <v>456</v>
      </c>
      <c r="BC9" s="206">
        <f>IF($B$9&gt;=10000,0,IF($B$9&gt;=1000,1,IF($B$9&gt;=100,2,IF($B$9&gt;=10,3,4))))</f>
        <v>4</v>
      </c>
      <c r="BE9" s="204"/>
      <c r="BP9" s="215">
        <f ca="1">NOW()</f>
        <v>43354.473871527778</v>
      </c>
    </row>
    <row r="10" spans="1:70" s="132" customFormat="1">
      <c r="A10" s="103">
        <f>A9</f>
        <v>2</v>
      </c>
      <c r="B10" s="136">
        <v>1</v>
      </c>
      <c r="C10" s="135">
        <f>VLOOKUP($A10,'mat2'!$A$1:$BE$400,C$1,FALSE)</f>
        <v>1</v>
      </c>
      <c r="D10" s="194" t="str">
        <f>VLOOKUP($A10,'mat2'!$A$1:$BE$400,D$1,FALSE)</f>
        <v>As1</v>
      </c>
      <c r="E10" s="195">
        <f>VLOOKUP($A10,'mat2'!$A$1:$BE$400,E$1,FALSE)</f>
        <v>1.8</v>
      </c>
      <c r="F10" s="196">
        <f>VLOOKUP($A10,'mat2'!$A$1:$BE$400,F$1,FALSE)</f>
        <v>98</v>
      </c>
      <c r="G10" s="85">
        <f>VLOOKUP($A10,'mat2'!$A$1:$BE$400,G$1,FALSE)</f>
        <v>111900</v>
      </c>
      <c r="H10" s="197">
        <f>VLOOKUP($A10,'mat2'!$A$1:$BE$400,H$1,FALSE)</f>
        <v>0.5</v>
      </c>
      <c r="I10" s="85">
        <f>VLOOKUP($A10,'mat2'!$A$1:$BE$400,I$1,FALSE)</f>
        <v>291700</v>
      </c>
      <c r="J10" s="197">
        <f>VLOOKUP($A10,'mat2'!$A$1:$BE$400,J$1,FALSE)</f>
        <v>0.5</v>
      </c>
      <c r="K10" s="195">
        <f>VLOOKUP($A10,'mat2'!$A$1:$BE$400,K$1,FALSE)</f>
        <v>0.33</v>
      </c>
      <c r="L10" s="195">
        <f>VLOOKUP($A10,'mat2'!$A$1:$BE$400,L$1,FALSE)</f>
        <v>0.45</v>
      </c>
      <c r="M10" s="198">
        <f>VLOOKUP($A10,'mat2'!$A$1:$BE$400,M$1,FALSE)</f>
        <v>2200000</v>
      </c>
      <c r="N10" s="195">
        <f>VLOOKUP($A10,'mat2'!$A$1:$BE$400,N$1,FALSE)</f>
        <v>0.24</v>
      </c>
      <c r="O10" s="196">
        <f>VLOOKUP($A10,'mat2'!$A$1:$BE$400,O$1,FALSE)</f>
        <v>0</v>
      </c>
      <c r="P10" s="196">
        <f>VLOOKUP($A10,'mat2'!$A$1:$BE$400,P$1,FALSE)</f>
        <v>40.69</v>
      </c>
      <c r="Q10" s="194">
        <f>VLOOKUP($A10,'mat2'!$A$1:$BE$400,Q$1,FALSE)</f>
        <v>28</v>
      </c>
      <c r="R10" s="195">
        <f>VLOOKUP($A10,'mat2'!$A$1:$BE$400,R$1,FALSE)</f>
        <v>5.0000000000000001E-3</v>
      </c>
      <c r="S10" s="195">
        <f>VLOOKUP($A10,'mat2'!$A$1:$BE$400,S$1,FALSE)</f>
        <v>20</v>
      </c>
      <c r="T10" s="195">
        <f>VLOOKUP($A10,'mat2'!$A$1:$BE$400,T$1,FALSE)</f>
        <v>0.5</v>
      </c>
      <c r="U10" s="195">
        <f>VLOOKUP($A10,'mat2'!$A$1:$BE$400,U$1,FALSE)</f>
        <v>0.76400000000000001</v>
      </c>
      <c r="V10" s="195">
        <f>VLOOKUP($A10,'mat2'!$A$1:$BE$400,V$1,FALSE)</f>
        <v>1</v>
      </c>
      <c r="W10" s="194">
        <f>VLOOKUP($A10,'mat2'!$A$1:$BE$400,W$1,FALSE)</f>
        <v>0</v>
      </c>
      <c r="X10" s="194">
        <f>VLOOKUP($A10,'mat2'!$A$1:$BE$400,X$1,FALSE)</f>
        <v>2</v>
      </c>
      <c r="Y10" s="194">
        <f>VLOOKUP($A10,'mat2'!$A$1:$BE$400,Y$1,FALSE)</f>
        <v>2</v>
      </c>
      <c r="Z10" s="194">
        <f>VLOOKUP($A10,'mat2'!$A$1:$BE$400,Z$1,FALSE)</f>
        <v>0</v>
      </c>
      <c r="AA10" s="195">
        <f>VLOOKUP($A10,'mat2'!$A$1:$BE$400,AA$1,FALSE)</f>
        <v>0</v>
      </c>
      <c r="AB10" s="195">
        <f>VLOOKUP($A10,'mat2'!$A$1:$BE$400,AB$1,FALSE)</f>
        <v>0</v>
      </c>
      <c r="AC10" s="195">
        <f>VLOOKUP($A10,'mat2'!$A$1:$BE$400,AC$1,FALSE)</f>
        <v>0</v>
      </c>
      <c r="AD10" s="197">
        <f>VLOOKUP($A10,'mat2'!$A$1:$BE$400,AD$1,FALSE)</f>
        <v>0</v>
      </c>
      <c r="AE10" s="197">
        <f>VLOOKUP($A10,'mat2'!$A$1:$BE$400,AE$1,FALSE)</f>
        <v>0</v>
      </c>
      <c r="AF10" s="197">
        <f>VLOOKUP($A10,'mat2'!$A$1:$BE$400,AF$1,FALSE)</f>
        <v>0</v>
      </c>
      <c r="AG10" s="197">
        <f>VLOOKUP($A10,'mat2'!$A$1:$BE$400,AG$1,FALSE)</f>
        <v>0</v>
      </c>
      <c r="AH10" s="195">
        <f>VLOOKUP($A10,'mat2'!$A$1:$BE$400,AH$1,FALSE)</f>
        <v>5</v>
      </c>
      <c r="AI10" s="199">
        <f>VLOOKUP($A10,'mat2'!$A$1:$BE$400,AI$1,FALSE)</f>
        <v>0</v>
      </c>
      <c r="AJ10" s="200">
        <f>VLOOKUP($A10,'mat2'!$A$1:$BE$400,AJ$1,FALSE)</f>
        <v>0</v>
      </c>
      <c r="AK10" s="195">
        <f>VLOOKUP($A10,'mat2'!$A$1:$BE$400,AK$1,FALSE)</f>
        <v>0</v>
      </c>
      <c r="AL10" s="193">
        <f>VLOOKUP($A10,'mat2'!$A$1:$BE$400,AL$1,FALSE)</f>
        <v>0</v>
      </c>
      <c r="AM10" s="201">
        <f>VLOOKUP($A10,'mat2'!$A$1:$BE$400,AM$1,FALSE)</f>
        <v>1E-3</v>
      </c>
      <c r="AN10" s="201">
        <f>VLOOKUP($A10,'mat2'!$A$1:$BE$400,AN$1,FALSE)</f>
        <v>0</v>
      </c>
      <c r="AO10" s="195">
        <f>VLOOKUP($A10,'mat2'!$A$1:$BE$400,AO$1,FALSE)</f>
        <v>0</v>
      </c>
      <c r="AP10" s="202">
        <f>VLOOKUP($A10,'mat2'!$A$1:$BE$400,AP$1,FALSE)</f>
        <v>0</v>
      </c>
      <c r="AQ10" s="203">
        <f>VLOOKUP($A10,'mat2'!$A$1:$BE$400,AQ$1,FALSE)</f>
        <v>0</v>
      </c>
      <c r="AR10" s="203">
        <f>VLOOKUP($A10,'mat2'!$A$1:$BE$400,AR$1,FALSE)</f>
        <v>0</v>
      </c>
      <c r="AS10" s="199">
        <f>VLOOKUP($A10,'mat2'!$A$1:$BE$400,AS$1,FALSE)</f>
        <v>2</v>
      </c>
      <c r="AT10" s="199">
        <f>VLOOKUP($A10,'mat2'!$A$1:$BE$400,AT$1,FALSE)</f>
        <v>1</v>
      </c>
      <c r="AU10" s="199">
        <f>VLOOKUP($A10,'mat2'!$A$1:$BE$400,AU$1,FALSE)</f>
        <v>0</v>
      </c>
      <c r="AV10" s="199">
        <f>VLOOKUP($A10,'mat2'!$A$1:$BE$400,AV$1,FALSE)</f>
        <v>0</v>
      </c>
      <c r="AW10" s="199">
        <f>VLOOKUP($A10,'mat2'!$A$1:$BE$400,AW$1,FALSE)</f>
        <v>8</v>
      </c>
      <c r="AX10" s="195">
        <f>VLOOKUP($A10,'mat2'!$A$1:$BE$400,AX$1,FALSE)</f>
        <v>0.01</v>
      </c>
      <c r="AY10" s="201">
        <f>VLOOKUP($A10,'mat2'!$A$1:$BE$400,AY$1,FALSE)</f>
        <v>3.1619999999999999</v>
      </c>
      <c r="AZ10" s="199">
        <f>VLOOKUP($A10,'mat2'!$A$1:$BE$400,AZ$1,FALSE)</f>
        <v>6</v>
      </c>
      <c r="BA10" s="203">
        <f>VLOOKUP($A10,'mat2'!$A$1:$BE$400,BA$1,FALSE)</f>
        <v>1.0000000000000001E-5</v>
      </c>
      <c r="BB10" s="193">
        <f t="shared" ref="BB10:BB54" si="0">IF(AND(X10=0,Y10=0),0,IF(OR(Z10&lt;&gt;0,AD10&lt;&gt;0),2,1))</f>
        <v>1</v>
      </c>
      <c r="BC10" s="206" t="str">
        <f>BE10&amp;$BL$2&amp;$BC$3&amp;$BL$2&amp;BF10&amp;$BL$2&amp;$BC$4&amp;$BL$2&amp;BG10&amp;$BL$2&amp;$BC$5&amp;$BL$2&amp;BH10&amp;$BL$2&amp;$BC$6&amp;$BL$2&amp;BI10&amp;IF(BB10=2,$BL$2&amp;$BC$7&amp;$BL$2&amp;BJ10&amp;$BL$2&amp;$BC$8&amp;$BL$2&amp;BK10,IF(BB10=1,$BL$2&amp;$BC$7&amp;$BL$2&amp;BJ10,""))&amp;$BL$2&amp;$BC$2</f>
        <v xml:space="preserve">    1    9 As1###As1
#----SIGM0--------GO-------PMG-------RK0-------PMK-------POI--------AA--------BB
   98.0000  111900.0    0.5000  291700.0    0.5000    0.3300 1.0000E-3 0.0000E+0
#------RHO--------PN-------WKF-----WIDTH----L-JOIN---LR--IAB-----FAABB-IUST-KILL
    1.8000    0.4500 2.2000E+6    5.0000    2    0    1    0    0.0000    0    0
#-----HMAX-IS12-ITAU------TAU1------DTAU-NEXT-IRYL----ALPHAE-----BETAE-NSP4-IGKS
    0.2400    0    8    0.0100   3.16200    1    0 0.0000E+0 0.0000E+0    6    0
#--------C------PHIF------PHIP--------S1--------W1--------P1--------P2--------C1
    0.0000   40.6900   28.0000    0.0050   20.0000    0.5000    0.7640    1.0000
#-IT3-ITER------STOL------------------------------------------SUS
    2    2 1.0000E-5                                       0.0000
#---+----+----+----+----+----+----+----+----+----+----+----+----+----+----+----+</v>
      </c>
      <c r="BD10" s="206">
        <f>IF($C10&gt;=10000,0,IF($C10&gt;=1000,1,IF($C10&gt;=100,2,IF($C10&gt;=10,3,4))))</f>
        <v>4</v>
      </c>
      <c r="BE10" s="209" t="str">
        <f>REPT(" ",BD10)&amp;FIXED($C10,0,1)&amp;REPT(" ",$BC$9)&amp;FIXED($B$9,0,1)&amp;" "&amp;$D10&amp;"###"&amp;D10</f>
        <v xml:space="preserve">    1    9 As1###As1</v>
      </c>
      <c r="BF10" s="207" t="str">
        <f>RIGHT(REPT(" ",10)&amp;TEXT($F10,"#####0.0000"),10)&amp;RIGHT(REPT("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98.0000  111900.0    0.5000  291700.0    0.5000    0.3300 1.0000E-3 0.0000E+0</v>
      </c>
      <c r="BG10" s="212" t="str">
        <f>RIGHT(REPT(" ",10)&amp;TEXT($E10,"####0.0000"),10)&amp;RIGHT(REPT(" ",10)&amp;TEXT($L10,"####0.0000"),10)&amp;RIGHT(REPT(" ",10)&amp;TEXT($M10,"0.0000E+0"),10)&amp;RIGHT(REPT(" ",10)&amp;TEXT($AH10,"####0.0000"),10)&amp;RIGHT(REPT(" ",5)&amp;TEXT($AS10,"####0"),5)&amp;RIGHT(REPT(" ",5)&amp;TEXT($AU10,"####0"),5)&amp;RIGHT(REPT(" ",5)&amp;TEXT($AT10,"####0"),5)&amp;RIGHT(REPT(" ",5)&amp;TEXT($AL10,"####0"),5)&amp;RIGHT(REPT(" ",10)&amp;TEXT($AO10,"####0.0000"),10)&amp;RIGHT(REPT(" ",5)&amp;TEXT($AI10,"####0"),5)&amp;RIGHT(REPT(" ",5)&amp;TEXT($AJ10,"####0"),5)</f>
        <v xml:space="preserve">    1.8000    0.4500 2.2000E+6    5.0000    2    0    1    0    0.0000    0    0</v>
      </c>
      <c r="BH10" s="210" t="str">
        <f>RIGHT(REPT(" ",10)&amp;TEXT($N10,"####0.0000"),10)&amp;RIGHT(REPT(" ",5)&amp;TEXT($AV10,"####0"),5)&amp;RIGHT(REPT(" ",5)&amp;TEXT($AW10,"####0"),5)&amp;RIGHT(REPT(" ",10)&amp;TEXT($AX10,"####0.0000"),10)&amp;RIGHT(REPT(" ",10)&amp;TEXT($AY10,"###0.00000"),10)&amp;RIGHT(REPT(" ",5)&amp;TEXT($BB10,"####0"),5)&amp;RIGHT(REPT(" ",5)&amp;TEXT($AP10,"####0"),5)&amp;RIGHT(REPT(" ",10)&amp;TEXT($AQ10,"0.0000E+0"),10)&amp;RIGHT(REPT(" ",10)&amp;TEXT($AR10,"0.0000E+0"),10)&amp;RIGHT(REPT(" ",5)&amp;TEXT($AZ10,"#####0"),5)&amp;RIGHT(REPT(" ",5)&amp;TEXT($W10,"####0"),5)</f>
        <v xml:space="preserve">    0.2400    0    8    0.0100   3.16200    1    0 0.0000E+0 0.0000E+0    6    0</v>
      </c>
      <c r="BI10" s="214" t="str">
        <f>RIGHT(REPT(" ",10)&amp;TEXT($O10,"####0.0000"),10)&amp;RIGHT(REPT(" ",10)&amp;TEXT($P10,"####0.0000"),10)&amp;RIGHT(REPT(" ",10)&amp;TEXT($Q10,"####0.0000"),10)&amp;RIGHT(REPT(" ",10)&amp;TEXT($R10,"####0.0000"),10)&amp;RIGHT(REPT(" ",10)&amp;TEXT($S10,"####0.0000"),10)&amp;RIGHT(REPT(" ",10)&amp;TEXT($T10,"####0.0000"),10)&amp;RIGHT(REPT(" ",10)&amp;TEXT($U10,"####0.0000"),10)&amp;RIGHT(REPT(" ",10)&amp;TEXT($V10,"####0.0000"),10)</f>
        <v xml:space="preserve">    0.0000   40.6900   28.0000    0.0050   20.0000    0.5000    0.7640    1.0000</v>
      </c>
      <c r="BJ10" s="211" t="str">
        <f>RIGHT(REPT(" ",5)&amp;TEXT($X10,"#####0"),5)&amp;RIGHT(REPT(" ",5)&amp;TEXT($Y10,"#####0"),5)&amp;RIGHT(REPT(" ",10)&amp;TEXT($BA10,"0.0000E+0"),10)&amp;REPT(" ",35)&amp;RIGHT(REPT(" ",10)&amp;TEXT($AK10,"####0.0000"),10)</f>
        <v xml:space="preserve">    2    2 1.0000E-5                                       0.0000</v>
      </c>
      <c r="BK10" s="213" t="str">
        <f>RIGHT(REPT(" ",10)&amp;FIXED($Z10,0),10)&amp;RIGHT(REPT(" ",10)&amp;TEXT($AA10,"####0.0000"),10)&amp;RIGHT(REPT(" ",10)&amp;TEXT($AB10,"####0.0000"),10)&amp;RIGHT(REPT(" ",10)&amp;TEXT($AC10,"####0.0000"),10)&amp;RIGHT(REPT(" ",10)&amp;TEXT($AD10,"####0.0000"),10)&amp;RIGHT(REPT(" ",10)&amp;TEXT($AE10,"####0.0000"),10)&amp;RIGHT(REPT(" ",10)&amp;TEXT($AF10,"####0.0000"),10)&amp;RIGHT(REPT(" ",10)&amp;TEXT($AG10,"####0.0000"),10)</f>
        <v xml:space="preserve">         0    0.0000    0.0000    0.0000    0.0000    0.0000    0.0000    0.0000</v>
      </c>
      <c r="BO10" s="132" t="s">
        <v>473</v>
      </c>
      <c r="BP10" s="31" t="str">
        <f t="shared" ref="BP10:BP55" ca="1" si="1">BR10&amp;$BL$2&amp;$BP$1&amp;$BL$2&amp;FIXED(BQ10,0,1)&amp;"_"&amp;D10&amp;$BL$2&amp;$BP$3&amp;$BL$2&amp;TEXT($BP$9,"yyyy.m.d.h.mm.ss")&amp;$BL$2&amp;$BP$2&amp;$BL$2&amp;BF10&amp;$BL$2&amp;BG10&amp;$BL$2&amp;BH10&amp;$BL$2&amp;BI10&amp;$BL$2&amp;BJ10</f>
        <v>===1番ﾃﾞｰﾀ区切り===
kaneko
1_As1
    9
2018.9.11.11.22.22
荷重ｹｰｽ番号－未定
   98.0000  111900.0    0.5000  291700.0    0.5000    0.3300 1.0000E-3 0.0000E+0
    1.8000    0.4500 2.2000E+6    5.0000    2    0    1    0    0.0000    0    0
    0.2400    0    8    0.0100   3.16200    1    0 0.0000E+0 0.0000E+0    6    0
    0.0000   40.6900   28.0000    0.0050   20.0000    0.5000    0.7640    1.0000
    2    2 1.0000E-5                                       0.0000</v>
      </c>
      <c r="BQ10" s="132">
        <v>1</v>
      </c>
      <c r="BR10" s="132" t="str">
        <f t="shared" ref="BR10:BR55" si="2">"==="&amp;BQ10&amp;"番ﾃﾞｰﾀ区切り==="</f>
        <v>===1番ﾃﾞｰﾀ区切り===</v>
      </c>
    </row>
    <row r="11" spans="1:70">
      <c r="A11">
        <f>A10+1</f>
        <v>3</v>
      </c>
      <c r="B11" s="136">
        <f>B10+1</f>
        <v>2</v>
      </c>
      <c r="C11" s="135">
        <f>VLOOKUP($A11,'mat2'!$A$1:$BE$400,C$1,FALSE)</f>
        <v>2</v>
      </c>
      <c r="D11" s="32" t="str">
        <f>VLOOKUP($A11,'mat2'!$A$1:$BE$400,D$1,FALSE)</f>
        <v>Ag1</v>
      </c>
      <c r="E11" s="195">
        <f>VLOOKUP($A11,'mat2'!$A$1:$BE$400,E$1,FALSE)</f>
        <v>2</v>
      </c>
      <c r="F11" s="196">
        <f>VLOOKUP($A11,'mat2'!$A$1:$BE$400,F$1,FALSE)</f>
        <v>98</v>
      </c>
      <c r="G11" s="85">
        <f>VLOOKUP($A11,'mat2'!$A$1:$BE$400,G$1,FALSE)</f>
        <v>226500</v>
      </c>
      <c r="H11" s="197">
        <f>VLOOKUP($A11,'mat2'!$A$1:$BE$400,H$1,FALSE)</f>
        <v>0.5</v>
      </c>
      <c r="I11" s="85">
        <f>VLOOKUP($A11,'mat2'!$A$1:$BE$400,I$1,FALSE)</f>
        <v>590600</v>
      </c>
      <c r="J11" s="197">
        <f>VLOOKUP($A11,'mat2'!$A$1:$BE$400,J$1,FALSE)</f>
        <v>0.5</v>
      </c>
      <c r="K11" s="195">
        <f>VLOOKUP($A11,'mat2'!$A$1:$BE$400,K$1,FALSE)</f>
        <v>0.33</v>
      </c>
      <c r="L11" s="195">
        <f>VLOOKUP($A11,'mat2'!$A$1:$BE$400,L$1,FALSE)</f>
        <v>0.45</v>
      </c>
      <c r="M11" s="198">
        <f>VLOOKUP($A11,'mat2'!$A$1:$BE$400,M$1,FALSE)</f>
        <v>2200000</v>
      </c>
      <c r="N11" s="195">
        <f>VLOOKUP($A11,'mat2'!$A$1:$BE$400,N$1,FALSE)</f>
        <v>0.24</v>
      </c>
      <c r="O11" s="196">
        <f>VLOOKUP($A11,'mat2'!$A$1:$BE$400,O$1,FALSE)</f>
        <v>0</v>
      </c>
      <c r="P11" s="196">
        <f>VLOOKUP($A11,'mat2'!$A$1:$BE$400,P$1,FALSE)</f>
        <v>44.43</v>
      </c>
      <c r="Q11" s="194">
        <f>VLOOKUP($A11,'mat2'!$A$1:$BE$400,Q$1,FALSE)</f>
        <v>0</v>
      </c>
      <c r="R11" s="195">
        <f>VLOOKUP($A11,'mat2'!$A$1:$BE$400,R$1,FALSE)</f>
        <v>0</v>
      </c>
      <c r="S11" s="195">
        <f>VLOOKUP($A11,'mat2'!$A$1:$BE$400,S$1,FALSE)</f>
        <v>0</v>
      </c>
      <c r="T11" s="195">
        <f>VLOOKUP($A11,'mat2'!$A$1:$BE$400,T$1,FALSE)</f>
        <v>0</v>
      </c>
      <c r="U11" s="195">
        <f>VLOOKUP($A11,'mat2'!$A$1:$BE$400,U$1,FALSE)</f>
        <v>0</v>
      </c>
      <c r="V11" s="195">
        <f>VLOOKUP($A11,'mat2'!$A$1:$BE$400,V$1,FALSE)</f>
        <v>0</v>
      </c>
      <c r="W11" s="194">
        <f>VLOOKUP($A11,'mat2'!$A$1:$BE$400,W$1,FALSE)</f>
        <v>0</v>
      </c>
      <c r="X11" s="194">
        <f>VLOOKUP($A11,'mat2'!$A$1:$BE$400,X$1,FALSE)</f>
        <v>0</v>
      </c>
      <c r="Y11" s="194">
        <f>VLOOKUP($A11,'mat2'!$A$1:$BE$400,Y$1,FALSE)</f>
        <v>0</v>
      </c>
      <c r="Z11" s="194">
        <f>VLOOKUP($A11,'mat2'!$A$1:$BE$400,Z$1,FALSE)</f>
        <v>0</v>
      </c>
      <c r="AA11" s="195">
        <f>VLOOKUP($A11,'mat2'!$A$1:$BE$400,AA$1,FALSE)</f>
        <v>0</v>
      </c>
      <c r="AB11" s="195">
        <f>VLOOKUP($A11,'mat2'!$A$1:$BE$400,AB$1,FALSE)</f>
        <v>0</v>
      </c>
      <c r="AC11" s="195">
        <f>VLOOKUP($A11,'mat2'!$A$1:$BE$400,AC$1,FALSE)</f>
        <v>0</v>
      </c>
      <c r="AD11" s="197">
        <f>VLOOKUP($A11,'mat2'!$A$1:$BE$400,AD$1,FALSE)</f>
        <v>0</v>
      </c>
      <c r="AE11" s="197">
        <f>VLOOKUP($A11,'mat2'!$A$1:$BE$400,AE$1,FALSE)</f>
        <v>0</v>
      </c>
      <c r="AF11" s="197">
        <f>VLOOKUP($A11,'mat2'!$A$1:$BE$400,AF$1,FALSE)</f>
        <v>0</v>
      </c>
      <c r="AG11" s="197">
        <f>VLOOKUP($A11,'mat2'!$A$1:$BE$400,AG$1,FALSE)</f>
        <v>0</v>
      </c>
      <c r="AH11" s="195">
        <f>VLOOKUP($A11,'mat2'!$A$1:$BE$400,AH$1,FALSE)</f>
        <v>5</v>
      </c>
      <c r="AI11" s="199">
        <f>VLOOKUP($A11,'mat2'!$A$1:$BE$400,AI$1,FALSE)</f>
        <v>0</v>
      </c>
      <c r="AJ11" s="200">
        <f>VLOOKUP($A11,'mat2'!$A$1:$BE$400,AJ$1,FALSE)</f>
        <v>0</v>
      </c>
      <c r="AK11" s="195">
        <f>VLOOKUP($A11,'mat2'!$A$1:$BE$400,AK$1,FALSE)</f>
        <v>0</v>
      </c>
      <c r="AL11" s="193">
        <f>VLOOKUP($A11,'mat2'!$A$1:$BE$400,AL$1,FALSE)</f>
        <v>0</v>
      </c>
      <c r="AM11" s="201">
        <f>VLOOKUP($A11,'mat2'!$A$1:$BE$400,AM$1,FALSE)</f>
        <v>1E-3</v>
      </c>
      <c r="AN11" s="201">
        <f>VLOOKUP($A11,'mat2'!$A$1:$BE$400,AN$1,FALSE)</f>
        <v>0</v>
      </c>
      <c r="AO11" s="195">
        <f>VLOOKUP($A11,'mat2'!$A$1:$BE$400,AO$1,FALSE)</f>
        <v>0</v>
      </c>
      <c r="AP11" s="202">
        <f>VLOOKUP($A11,'mat2'!$A$1:$BE$400,AP$1,FALSE)</f>
        <v>0</v>
      </c>
      <c r="AQ11" s="203">
        <f>VLOOKUP($A11,'mat2'!$A$1:$BE$400,AQ$1,FALSE)</f>
        <v>0</v>
      </c>
      <c r="AR11" s="203">
        <f>VLOOKUP($A11,'mat2'!$A$1:$BE$400,AR$1,FALSE)</f>
        <v>0</v>
      </c>
      <c r="AS11" s="199">
        <f>VLOOKUP($A11,'mat2'!$A$1:$BE$400,AS$1,FALSE)</f>
        <v>2</v>
      </c>
      <c r="AT11" s="199">
        <f>VLOOKUP($A11,'mat2'!$A$1:$BE$400,AT$1,FALSE)</f>
        <v>1</v>
      </c>
      <c r="AU11" s="199">
        <f>VLOOKUP($A11,'mat2'!$A$1:$BE$400,AU$1,FALSE)</f>
        <v>0</v>
      </c>
      <c r="AV11" s="199">
        <f>VLOOKUP($A11,'mat2'!$A$1:$BE$400,AV$1,FALSE)</f>
        <v>0</v>
      </c>
      <c r="AW11" s="199">
        <f>VLOOKUP($A11,'mat2'!$A$1:$BE$400,AW$1,FALSE)</f>
        <v>8</v>
      </c>
      <c r="AX11" s="195">
        <f>VLOOKUP($A11,'mat2'!$A$1:$BE$400,AX$1,FALSE)</f>
        <v>0.01</v>
      </c>
      <c r="AY11" s="201">
        <f>VLOOKUP($A11,'mat2'!$A$1:$BE$400,AY$1,FALSE)</f>
        <v>3.1619999999999999</v>
      </c>
      <c r="AZ11" s="199">
        <f>VLOOKUP($A11,'mat2'!$A$1:$BE$400,AZ$1,FALSE)</f>
        <v>6</v>
      </c>
      <c r="BA11" s="203">
        <f>VLOOKUP($A11,'mat2'!$A$1:$BE$400,BA$1,FALSE)</f>
        <v>0</v>
      </c>
      <c r="BB11" s="193">
        <f t="shared" si="0"/>
        <v>0</v>
      </c>
      <c r="BC11" s="206" t="str">
        <f t="shared" ref="BC11:BC54" si="3">BE11&amp;$BL$2&amp;$BC$3&amp;$BL$2&amp;BF11&amp;$BL$2&amp;$BC$4&amp;$BL$2&amp;BG11&amp;$BL$2&amp;$BC$5&amp;$BL$2&amp;BH11&amp;$BL$2&amp;$BC$6&amp;$BL$2&amp;BI11&amp;IF(BB11=2,$BL$2&amp;$BC$7&amp;$BL$2&amp;BJ11&amp;$BL$2&amp;$BC$8&amp;$BL$2&amp;BK11,IF(BB11=1,$BL$2&amp;$BC$7&amp;$BL$2&amp;BJ11,""))&amp;$BL$2&amp;$BC$2</f>
        <v xml:space="preserve">    2    9 Ag1###Ag1
#----SIGM0--------GO-------PMG-------RK0-------PMK-------POI--------AA--------BB
   98.0000  226500.0    0.5000  590600.0    0.5000    0.3300 1.0000E-3 0.0000E+0
#------RHO--------PN-------WKF-----WIDTH----L-JOIN---LR--IAB-----FAABB-IUST-KILL
    2.0000    0.4500 2.2000E+6    5.0000    2    0    1    0    0.0000    0    0
#-----HMAX-IS12-ITAU------TAU1------DTAU-NEXT-IRYL----ALPHAE-----BETAE-NSP4-IGKS
    0.2400    0    8    0.0100   3.16200    0    0 0.0000E+0 0.0000E+0    6    0
#--------C------PHIF------PHIP--------S1--------W1--------P1--------P2--------C1
    0.0000   44.4300    0.0000    0.0000    0.0000    0.0000    0.0000    0.0000
#---+----+----+----+----+----+----+----+----+----+----+----+----+----+----+----+</v>
      </c>
      <c r="BD11" s="206">
        <f t="shared" ref="BD11:BD54" si="4">IF($C11&gt;=10000,0,IF($C11&gt;=1000,1,IF($C11&gt;=100,2,IF($C11&gt;=10,3,4))))</f>
        <v>4</v>
      </c>
      <c r="BE11" s="209" t="str">
        <f t="shared" ref="BE11:BE54" si="5">REPT(" ",BD11)&amp;FIXED($C11,0,1)&amp;REPT(" ",$BC$9)&amp;FIXED($B$9,0,1)&amp;" "&amp;$D11&amp;"###"&amp;D11</f>
        <v xml:space="preserve">    2    9 Ag1###Ag1</v>
      </c>
      <c r="BF11" s="207" t="str">
        <f t="shared" ref="BF11:BF54" si="6">RIGHT(REPT(" ",10)&amp;TEXT($F11,"#####0.0000"),10)&amp;RIGHT(REPT(" ",10)&amp;TEXT($G11,"#######0.0"),10)&amp;RIGHT(REPT(" ",10)&amp;TEXT($H11,"####0.0000"),10)&amp;RIGHT(REPT(" ",10)&amp;TEXT($I11,"#######0.0"),10)&amp;RIGHT(REPT(" ",10)&amp;TEXT($J11,"####0.0000"),10)&amp;RIGHT(REPT(" ",10)&amp;TEXT($K11,"####0.0000"),10)&amp;RIGHT(REPT(" ",10)&amp;TEXT($AM11,"0.0000E+0"),10)&amp;RIGHT(REPT(" ",10)&amp;TEXT($AN11,"0.0000E+0"),10)</f>
        <v xml:space="preserve">   98.0000  226500.0    0.5000  590600.0    0.5000    0.3300 1.0000E-3 0.0000E+0</v>
      </c>
      <c r="BG11" s="212" t="str">
        <f t="shared" ref="BG11:BG54" si="7">RIGHT(REPT(" ",10)&amp;TEXT($E11,"####0.0000"),10)&amp;RIGHT(REPT(" ",10)&amp;TEXT($L11,"####0.0000"),10)&amp;RIGHT(REPT(" ",10)&amp;TEXT($M11,"0.0000E+0"),10)&amp;RIGHT(REPT(" ",10)&amp;TEXT($AH11,"####0.0000"),10)&amp;RIGHT(REPT(" ",5)&amp;TEXT($AS11,"####0"),5)&amp;RIGHT(REPT(" ",5)&amp;TEXT($AU11,"####0"),5)&amp;RIGHT(REPT(" ",5)&amp;TEXT($AT11,"####0"),5)&amp;RIGHT(REPT(" ",5)&amp;TEXT($AL11,"####0"),5)&amp;RIGHT(REPT(" ",10)&amp;TEXT($AO11,"####0.0000"),10)&amp;RIGHT(REPT(" ",5)&amp;TEXT($AI11,"####0"),5)&amp;RIGHT(REPT(" ",5)&amp;TEXT($AJ11,"####0"),5)</f>
        <v xml:space="preserve">    2.0000    0.4500 2.2000E+6    5.0000    2    0    1    0    0.0000    0    0</v>
      </c>
      <c r="BH11" s="210" t="str">
        <f t="shared" ref="BH11:BH54" si="8">RIGHT(REPT(" ",10)&amp;TEXT($N11,"####0.0000"),10)&amp;RIGHT(REPT(" ",5)&amp;TEXT($AV11,"####0"),5)&amp;RIGHT(REPT(" ",5)&amp;TEXT($AW11,"####0"),5)&amp;RIGHT(REPT(" ",10)&amp;TEXT($AX11,"####0.0000"),10)&amp;RIGHT(REPT(" ",10)&amp;TEXT($AY11,"###0.00000"),10)&amp;RIGHT(REPT(" ",5)&amp;TEXT($BB11,"####0"),5)&amp;RIGHT(REPT(" ",5)&amp;TEXT($AP11,"####0"),5)&amp;RIGHT(REPT(" ",10)&amp;TEXT($AQ11,"0.0000E+0"),10)&amp;RIGHT(REPT(" ",10)&amp;TEXT($AR11,"0.0000E+0"),10)&amp;RIGHT(REPT(" ",5)&amp;TEXT($AZ11,"#####0"),5)&amp;RIGHT(REPT(" ",5)&amp;TEXT($W11,"####0"),5)</f>
        <v xml:space="preserve">    0.2400    0    8    0.0100   3.16200    0    0 0.0000E+0 0.0000E+0    6    0</v>
      </c>
      <c r="BI11" s="214" t="str">
        <f t="shared" ref="BI11:BI54" si="9">RIGHT(REPT(" ",10)&amp;TEXT($O11,"####0.0000"),10)&amp;RIGHT(REPT(" ",10)&amp;TEXT($P11,"####0.0000"),10)&amp;RIGHT(REPT(" ",10)&amp;TEXT($Q11,"####0.0000"),10)&amp;RIGHT(REPT(" ",10)&amp;TEXT($R11,"####0.0000"),10)&amp;RIGHT(REPT(" ",10)&amp;TEXT($S11,"####0.0000"),10)&amp;RIGHT(REPT(" ",10)&amp;TEXT($T11,"####0.0000"),10)&amp;RIGHT(REPT(" ",10)&amp;TEXT($U11,"####0.0000"),10)&amp;RIGHT(REPT(" ",10)&amp;TEXT($V11,"####0.0000"),10)</f>
        <v xml:space="preserve">    0.0000   44.4300    0.0000    0.0000    0.0000    0.0000    0.0000    0.0000</v>
      </c>
      <c r="BJ11" s="211" t="str">
        <f t="shared" ref="BJ11:BJ54" si="10">RIGHT(REPT(" ",5)&amp;TEXT($X11,"#####0"),5)&amp;RIGHT(REPT(" ",5)&amp;TEXT($Y11,"#####0"),5)&amp;RIGHT(REPT(" ",10)&amp;TEXT($BA11,"0.0000E+0"),10)&amp;REPT(" ",35)&amp;RIGHT(REPT(" ",10)&amp;TEXT($AK11,"####0.0000"),10)</f>
        <v xml:space="preserve">    0    0 0.0000E+0                                       0.0000</v>
      </c>
      <c r="BK11" s="213" t="str">
        <f t="shared" ref="BK11:BK54" si="11">RIGHT(REPT(" ",10)&amp;FIXED($Z11,0),10)&amp;RIGHT(REPT(" ",10)&amp;TEXT($AA11,"####0.0000"),10)&amp;RIGHT(REPT(" ",10)&amp;TEXT($AB11,"####0.0000"),10)&amp;RIGHT(REPT(" ",10)&amp;TEXT($AC11,"####0.0000"),10)&amp;RIGHT(REPT(" ",10)&amp;TEXT($AD11,"####0.0000"),10)&amp;RIGHT(REPT(" ",10)&amp;TEXT($AE11,"####0.0000"),10)&amp;RIGHT(REPT(" ",10)&amp;TEXT($AF11,"####0.0000"),10)&amp;RIGHT(REPT(" ",10)&amp;TEXT($AG11,"####0.0000"),10)</f>
        <v xml:space="preserve">         0    0.0000    0.0000    0.0000    0.0000    0.0000    0.0000    0.0000</v>
      </c>
      <c r="BL11" s="132"/>
      <c r="BM11" s="132"/>
      <c r="BN11" s="132"/>
      <c r="BO11" s="132" t="s">
        <v>473</v>
      </c>
      <c r="BP11" s="31" t="str">
        <f t="shared" ca="1" si="1"/>
        <v>===2番ﾃﾞｰﾀ区切り===
kaneko
2_Ag1
    9
2018.9.11.11.22.22
荷重ｹｰｽ番号－未定
   98.0000  226500.0    0.5000  590600.0    0.5000    0.3300 1.0000E-3 0.0000E+0
    2.0000    0.4500 2.2000E+6    5.0000    2    0    1    0    0.0000    0    0
    0.2400    0    8    0.0100   3.16200    0    0 0.0000E+0 0.0000E+0    6    0
    0.0000   44.4300    0.0000    0.0000    0.0000    0.0000    0.0000    0.0000
    0    0 0.0000E+0                                       0.0000</v>
      </c>
      <c r="BQ11" s="31">
        <f>BQ10+1</f>
        <v>2</v>
      </c>
      <c r="BR11" s="132" t="str">
        <f t="shared" si="2"/>
        <v>===2番ﾃﾞｰﾀ区切り===</v>
      </c>
    </row>
    <row r="12" spans="1:70">
      <c r="A12">
        <f t="shared" ref="A12:B13" si="12">A11+1</f>
        <v>4</v>
      </c>
      <c r="B12" s="136">
        <f t="shared" si="12"/>
        <v>3</v>
      </c>
      <c r="C12" s="135">
        <f>VLOOKUP($A12,'mat2'!$A$1:$BE$400,C$1,FALSE)</f>
        <v>3</v>
      </c>
      <c r="D12" s="32" t="str">
        <f>VLOOKUP($A12,'mat2'!$A$1:$BE$400,D$1,FALSE)</f>
        <v>Dc1</v>
      </c>
      <c r="E12" s="195">
        <f>VLOOKUP($A12,'mat2'!$A$1:$BE$400,E$1,FALSE)</f>
        <v>1.9</v>
      </c>
      <c r="F12" s="196">
        <f>VLOOKUP($A12,'mat2'!$A$1:$BE$400,F$1,FALSE)</f>
        <v>43.4</v>
      </c>
      <c r="G12" s="85">
        <f>VLOOKUP($A12,'mat2'!$A$1:$BE$400,G$1,FALSE)</f>
        <v>51000</v>
      </c>
      <c r="H12" s="197">
        <f>VLOOKUP($A12,'mat2'!$A$1:$BE$400,H$1,FALSE)</f>
        <v>0</v>
      </c>
      <c r="I12" s="85">
        <f>VLOOKUP($A12,'mat2'!$A$1:$BE$400,I$1,FALSE)</f>
        <v>133000</v>
      </c>
      <c r="J12" s="197">
        <f>VLOOKUP($A12,'mat2'!$A$1:$BE$400,J$1,FALSE)</f>
        <v>0</v>
      </c>
      <c r="K12" s="195">
        <f>VLOOKUP($A12,'mat2'!$A$1:$BE$400,K$1,FALSE)</f>
        <v>0.33</v>
      </c>
      <c r="L12" s="195">
        <f>VLOOKUP($A12,'mat2'!$A$1:$BE$400,L$1,FALSE)</f>
        <v>0.44</v>
      </c>
      <c r="M12" s="198">
        <f>VLOOKUP($A12,'mat2'!$A$1:$BE$400,M$1,FALSE)</f>
        <v>2200000</v>
      </c>
      <c r="N12" s="195">
        <f>VLOOKUP($A12,'mat2'!$A$1:$BE$400,N$1,FALSE)</f>
        <v>0.2</v>
      </c>
      <c r="O12" s="196">
        <f>VLOOKUP($A12,'mat2'!$A$1:$BE$400,O$1,FALSE)</f>
        <v>150</v>
      </c>
      <c r="P12" s="196">
        <f>VLOOKUP($A12,'mat2'!$A$1:$BE$400,P$1,FALSE)</f>
        <v>0</v>
      </c>
      <c r="Q12" s="194">
        <f>VLOOKUP($A12,'mat2'!$A$1:$BE$400,Q$1,FALSE)</f>
        <v>0</v>
      </c>
      <c r="R12" s="195">
        <f>VLOOKUP($A12,'mat2'!$A$1:$BE$400,R$1,FALSE)</f>
        <v>0</v>
      </c>
      <c r="S12" s="195">
        <f>VLOOKUP($A12,'mat2'!$A$1:$BE$400,S$1,FALSE)</f>
        <v>0</v>
      </c>
      <c r="T12" s="195">
        <f>VLOOKUP($A12,'mat2'!$A$1:$BE$400,T$1,FALSE)</f>
        <v>0</v>
      </c>
      <c r="U12" s="195">
        <f>VLOOKUP($A12,'mat2'!$A$1:$BE$400,U$1,FALSE)</f>
        <v>0</v>
      </c>
      <c r="V12" s="195">
        <f>VLOOKUP($A12,'mat2'!$A$1:$BE$400,V$1,FALSE)</f>
        <v>0</v>
      </c>
      <c r="W12" s="194">
        <f>VLOOKUP($A12,'mat2'!$A$1:$BE$400,W$1,FALSE)</f>
        <v>0</v>
      </c>
      <c r="X12" s="194">
        <f>VLOOKUP($A12,'mat2'!$A$1:$BE$400,X$1,FALSE)</f>
        <v>0</v>
      </c>
      <c r="Y12" s="194">
        <f>VLOOKUP($A12,'mat2'!$A$1:$BE$400,Y$1,FALSE)</f>
        <v>0</v>
      </c>
      <c r="Z12" s="194">
        <f>VLOOKUP($A12,'mat2'!$A$1:$BE$400,Z$1,FALSE)</f>
        <v>0</v>
      </c>
      <c r="AA12" s="195">
        <f>VLOOKUP($A12,'mat2'!$A$1:$BE$400,AA$1,FALSE)</f>
        <v>0</v>
      </c>
      <c r="AB12" s="195">
        <f>VLOOKUP($A12,'mat2'!$A$1:$BE$400,AB$1,FALSE)</f>
        <v>0</v>
      </c>
      <c r="AC12" s="195">
        <f>VLOOKUP($A12,'mat2'!$A$1:$BE$400,AC$1,FALSE)</f>
        <v>0</v>
      </c>
      <c r="AD12" s="197">
        <f>VLOOKUP($A12,'mat2'!$A$1:$BE$400,AD$1,FALSE)</f>
        <v>0</v>
      </c>
      <c r="AE12" s="197">
        <f>VLOOKUP($A12,'mat2'!$A$1:$BE$400,AE$1,FALSE)</f>
        <v>0</v>
      </c>
      <c r="AF12" s="197">
        <f>VLOOKUP($A12,'mat2'!$A$1:$BE$400,AF$1,FALSE)</f>
        <v>0</v>
      </c>
      <c r="AG12" s="197">
        <f>VLOOKUP($A12,'mat2'!$A$1:$BE$400,AG$1,FALSE)</f>
        <v>0</v>
      </c>
      <c r="AH12" s="195">
        <f>VLOOKUP($A12,'mat2'!$A$1:$BE$400,AH$1,FALSE)</f>
        <v>5</v>
      </c>
      <c r="AI12" s="199">
        <f>VLOOKUP($A12,'mat2'!$A$1:$BE$400,AI$1,FALSE)</f>
        <v>0</v>
      </c>
      <c r="AJ12" s="200">
        <f>VLOOKUP($A12,'mat2'!$A$1:$BE$400,AJ$1,FALSE)</f>
        <v>0</v>
      </c>
      <c r="AK12" s="195">
        <f>VLOOKUP($A12,'mat2'!$A$1:$BE$400,AK$1,FALSE)</f>
        <v>0</v>
      </c>
      <c r="AL12" s="193">
        <f>VLOOKUP($A12,'mat2'!$A$1:$BE$400,AL$1,FALSE)</f>
        <v>0</v>
      </c>
      <c r="AM12" s="201">
        <f>VLOOKUP($A12,'mat2'!$A$1:$BE$400,AM$1,FALSE)</f>
        <v>1E-3</v>
      </c>
      <c r="AN12" s="201">
        <f>VLOOKUP($A12,'mat2'!$A$1:$BE$400,AN$1,FALSE)</f>
        <v>0</v>
      </c>
      <c r="AO12" s="195">
        <f>VLOOKUP($A12,'mat2'!$A$1:$BE$400,AO$1,FALSE)</f>
        <v>0</v>
      </c>
      <c r="AP12" s="202">
        <f>VLOOKUP($A12,'mat2'!$A$1:$BE$400,AP$1,FALSE)</f>
        <v>0</v>
      </c>
      <c r="AQ12" s="203">
        <f>VLOOKUP($A12,'mat2'!$A$1:$BE$400,AQ$1,FALSE)</f>
        <v>0</v>
      </c>
      <c r="AR12" s="203">
        <f>VLOOKUP($A12,'mat2'!$A$1:$BE$400,AR$1,FALSE)</f>
        <v>0</v>
      </c>
      <c r="AS12" s="199">
        <f>VLOOKUP($A12,'mat2'!$A$1:$BE$400,AS$1,FALSE)</f>
        <v>2</v>
      </c>
      <c r="AT12" s="199">
        <f>VLOOKUP($A12,'mat2'!$A$1:$BE$400,AT$1,FALSE)</f>
        <v>1</v>
      </c>
      <c r="AU12" s="199">
        <f>VLOOKUP($A12,'mat2'!$A$1:$BE$400,AU$1,FALSE)</f>
        <v>0</v>
      </c>
      <c r="AV12" s="199">
        <f>VLOOKUP($A12,'mat2'!$A$1:$BE$400,AV$1,FALSE)</f>
        <v>0</v>
      </c>
      <c r="AW12" s="199">
        <f>VLOOKUP($A12,'mat2'!$A$1:$BE$400,AW$1,FALSE)</f>
        <v>8</v>
      </c>
      <c r="AX12" s="195">
        <f>VLOOKUP($A12,'mat2'!$A$1:$BE$400,AX$1,FALSE)</f>
        <v>0.01</v>
      </c>
      <c r="AY12" s="201">
        <f>VLOOKUP($A12,'mat2'!$A$1:$BE$400,AY$1,FALSE)</f>
        <v>3.1619999999999999</v>
      </c>
      <c r="AZ12" s="199">
        <f>VLOOKUP($A12,'mat2'!$A$1:$BE$400,AZ$1,FALSE)</f>
        <v>6</v>
      </c>
      <c r="BA12" s="203">
        <f>VLOOKUP($A12,'mat2'!$A$1:$BE$400,BA$1,FALSE)</f>
        <v>0</v>
      </c>
      <c r="BB12" s="193">
        <f t="shared" si="0"/>
        <v>0</v>
      </c>
      <c r="BC12" s="206" t="str">
        <f t="shared" si="3"/>
        <v xml:space="preserve">    3    9 Dc1###Dc1
#----SIGM0--------GO-------PMG-------RK0-------PMK-------POI--------AA--------BB
   43.4000   51000.0    0.0000  133000.0    0.0000    0.3300 1.0000E-3 0.0000E+0
#------RHO--------PN-------WKF-----WIDTH----L-JOIN---LR--IAB-----FAABB-IUST-KILL
    1.9000    0.4400 2.2000E+6    5.0000    2    0    1    0    0.0000    0    0
#-----HMAX-IS12-ITAU------TAU1------DTAU-NEXT-IRYL----ALPHAE-----BETAE-NSP4-IGKS
    0.2000    0    8    0.0100   3.16200    0    0 0.0000E+0 0.0000E+0    6    0
#--------C------PHIF------PHIP--------S1--------W1--------P1--------P2--------C1
  150.0000    0.0000    0.0000    0.0000    0.0000    0.0000    0.0000    0.0000
#---+----+----+----+----+----+----+----+----+----+----+----+----+----+----+----+</v>
      </c>
      <c r="BD12" s="206">
        <f t="shared" si="4"/>
        <v>4</v>
      </c>
      <c r="BE12" s="209" t="str">
        <f t="shared" si="5"/>
        <v xml:space="preserve">    3    9 Dc1###Dc1</v>
      </c>
      <c r="BF12" s="207" t="str">
        <f t="shared" si="6"/>
        <v xml:space="preserve">   43.4000   51000.0    0.0000  133000.0    0.0000    0.3300 1.0000E-3 0.0000E+0</v>
      </c>
      <c r="BG12" s="212" t="str">
        <f t="shared" si="7"/>
        <v xml:space="preserve">    1.9000    0.4400 2.2000E+6    5.0000    2    0    1    0    0.0000    0    0</v>
      </c>
      <c r="BH12" s="210" t="str">
        <f t="shared" si="8"/>
        <v xml:space="preserve">    0.2000    0    8    0.0100   3.16200    0    0 0.0000E+0 0.0000E+0    6    0</v>
      </c>
      <c r="BI12" s="214" t="str">
        <f t="shared" si="9"/>
        <v xml:space="preserve">  150.0000    0.0000    0.0000    0.0000    0.0000    0.0000    0.0000    0.0000</v>
      </c>
      <c r="BJ12" s="211" t="str">
        <f t="shared" si="10"/>
        <v xml:space="preserve">    0    0 0.0000E+0                                       0.0000</v>
      </c>
      <c r="BK12" s="213" t="str">
        <f t="shared" si="11"/>
        <v xml:space="preserve">         0    0.0000    0.0000    0.0000    0.0000    0.0000    0.0000    0.0000</v>
      </c>
      <c r="BL12" s="132"/>
      <c r="BM12" s="132"/>
      <c r="BN12" s="132"/>
      <c r="BO12" s="132" t="s">
        <v>473</v>
      </c>
      <c r="BP12" s="31" t="str">
        <f t="shared" ca="1" si="1"/>
        <v>===3番ﾃﾞｰﾀ区切り===
kaneko
3_Dc1
    9
2018.9.11.11.22.22
荷重ｹｰｽ番号－未定
   43.4000   51000.0    0.0000  133000.0    0.0000    0.3300 1.0000E-3 0.0000E+0
    1.9000    0.4400 2.2000E+6    5.0000    2    0    1    0    0.0000    0    0
    0.2000    0    8    0.0100   3.16200    0    0 0.0000E+0 0.0000E+0    6    0
  150.0000    0.0000    0.0000    0.0000    0.0000    0.0000    0.0000    0.0000
    0    0 0.0000E+0                                       0.0000</v>
      </c>
      <c r="BQ12" s="31">
        <f t="shared" ref="BQ12:BQ55" si="13">BQ11+1</f>
        <v>3</v>
      </c>
      <c r="BR12" s="132" t="str">
        <f t="shared" si="2"/>
        <v>===3番ﾃﾞｰﾀ区切り===</v>
      </c>
    </row>
    <row r="13" spans="1:70">
      <c r="A13">
        <f t="shared" si="12"/>
        <v>5</v>
      </c>
      <c r="B13" s="136">
        <f t="shared" si="12"/>
        <v>4</v>
      </c>
      <c r="C13" s="135">
        <f>VLOOKUP($A13,'mat2'!$A$1:$BE$400,C$1,FALSE)</f>
        <v>7</v>
      </c>
      <c r="D13" s="32" t="str">
        <f>VLOOKUP($A13,'mat2'!$A$1:$BE$400,D$1,FALSE)</f>
        <v>埋め土　地下水面上</v>
      </c>
      <c r="E13" s="195">
        <f>VLOOKUP($A13,'mat2'!$A$1:$BE$400,E$1,FALSE)</f>
        <v>1.8</v>
      </c>
      <c r="F13" s="196">
        <f>VLOOKUP($A13,'mat2'!$A$1:$BE$400,F$1,FALSE)</f>
        <v>98</v>
      </c>
      <c r="G13" s="85">
        <f>VLOOKUP($A13,'mat2'!$A$1:$BE$400,G$1,FALSE)</f>
        <v>65840</v>
      </c>
      <c r="H13" s="197">
        <f>VLOOKUP($A13,'mat2'!$A$1:$BE$400,H$1,FALSE)</f>
        <v>0.5</v>
      </c>
      <c r="I13" s="85">
        <f>VLOOKUP($A13,'mat2'!$A$1:$BE$400,I$1,FALSE)</f>
        <v>171700</v>
      </c>
      <c r="J13" s="197">
        <f>VLOOKUP($A13,'mat2'!$A$1:$BE$400,J$1,FALSE)</f>
        <v>0.5</v>
      </c>
      <c r="K13" s="195">
        <f>VLOOKUP($A13,'mat2'!$A$1:$BE$400,K$1,FALSE)</f>
        <v>0.33</v>
      </c>
      <c r="L13" s="195">
        <f>VLOOKUP($A13,'mat2'!$A$1:$BE$400,L$1,FALSE)</f>
        <v>0.45</v>
      </c>
      <c r="M13" s="198">
        <f>VLOOKUP($A13,'mat2'!$A$1:$BE$400,M$1,FALSE)</f>
        <v>2200000</v>
      </c>
      <c r="N13" s="195">
        <f>VLOOKUP($A13,'mat2'!$A$1:$BE$400,N$1,FALSE)</f>
        <v>0.24</v>
      </c>
      <c r="O13" s="196">
        <f>VLOOKUP($A13,'mat2'!$A$1:$BE$400,O$1,FALSE)</f>
        <v>0</v>
      </c>
      <c r="P13" s="196">
        <f>VLOOKUP($A13,'mat2'!$A$1:$BE$400,P$1,FALSE)</f>
        <v>38.909999999999997</v>
      </c>
      <c r="Q13" s="194">
        <f>VLOOKUP($A13,'mat2'!$A$1:$BE$400,Q$1,FALSE)</f>
        <v>0</v>
      </c>
      <c r="R13" s="195">
        <f>VLOOKUP($A13,'mat2'!$A$1:$BE$400,R$1,FALSE)</f>
        <v>0</v>
      </c>
      <c r="S13" s="195">
        <f>VLOOKUP($A13,'mat2'!$A$1:$BE$400,S$1,FALSE)</f>
        <v>0</v>
      </c>
      <c r="T13" s="195">
        <f>VLOOKUP($A13,'mat2'!$A$1:$BE$400,T$1,FALSE)</f>
        <v>0</v>
      </c>
      <c r="U13" s="195">
        <f>VLOOKUP($A13,'mat2'!$A$1:$BE$400,U$1,FALSE)</f>
        <v>0</v>
      </c>
      <c r="V13" s="195">
        <f>VLOOKUP($A13,'mat2'!$A$1:$BE$400,V$1,FALSE)</f>
        <v>0</v>
      </c>
      <c r="W13" s="194">
        <f>VLOOKUP($A13,'mat2'!$A$1:$BE$400,W$1,FALSE)</f>
        <v>0</v>
      </c>
      <c r="X13" s="194">
        <f>VLOOKUP($A13,'mat2'!$A$1:$BE$400,X$1,FALSE)</f>
        <v>0</v>
      </c>
      <c r="Y13" s="194">
        <f>VLOOKUP($A13,'mat2'!$A$1:$BE$400,Y$1,FALSE)</f>
        <v>0</v>
      </c>
      <c r="Z13" s="194">
        <f>VLOOKUP($A13,'mat2'!$A$1:$BE$400,Z$1,FALSE)</f>
        <v>0</v>
      </c>
      <c r="AA13" s="195">
        <f>VLOOKUP($A13,'mat2'!$A$1:$BE$400,AA$1,FALSE)</f>
        <v>0</v>
      </c>
      <c r="AB13" s="195">
        <f>VLOOKUP($A13,'mat2'!$A$1:$BE$400,AB$1,FALSE)</f>
        <v>0</v>
      </c>
      <c r="AC13" s="195">
        <f>VLOOKUP($A13,'mat2'!$A$1:$BE$400,AC$1,FALSE)</f>
        <v>0</v>
      </c>
      <c r="AD13" s="197">
        <f>VLOOKUP($A13,'mat2'!$A$1:$BE$400,AD$1,FALSE)</f>
        <v>0</v>
      </c>
      <c r="AE13" s="197">
        <f>VLOOKUP($A13,'mat2'!$A$1:$BE$400,AE$1,FALSE)</f>
        <v>0</v>
      </c>
      <c r="AF13" s="197">
        <f>VLOOKUP($A13,'mat2'!$A$1:$BE$400,AF$1,FALSE)</f>
        <v>0</v>
      </c>
      <c r="AG13" s="197">
        <f>VLOOKUP($A13,'mat2'!$A$1:$BE$400,AG$1,FALSE)</f>
        <v>0</v>
      </c>
      <c r="AH13" s="195">
        <f>VLOOKUP($A13,'mat2'!$A$1:$BE$400,AH$1,FALSE)</f>
        <v>5</v>
      </c>
      <c r="AI13" s="199">
        <f>VLOOKUP($A13,'mat2'!$A$1:$BE$400,AI$1,FALSE)</f>
        <v>0</v>
      </c>
      <c r="AJ13" s="200">
        <f>VLOOKUP($A13,'mat2'!$A$1:$BE$400,AJ$1,FALSE)</f>
        <v>0</v>
      </c>
      <c r="AK13" s="195">
        <f>VLOOKUP($A13,'mat2'!$A$1:$BE$400,AK$1,FALSE)</f>
        <v>0</v>
      </c>
      <c r="AL13" s="193">
        <f>VLOOKUP($A13,'mat2'!$A$1:$BE$400,AL$1,FALSE)</f>
        <v>0</v>
      </c>
      <c r="AM13" s="201">
        <f>VLOOKUP($A13,'mat2'!$A$1:$BE$400,AM$1,FALSE)</f>
        <v>1E-3</v>
      </c>
      <c r="AN13" s="201">
        <f>VLOOKUP($A13,'mat2'!$A$1:$BE$400,AN$1,FALSE)</f>
        <v>0</v>
      </c>
      <c r="AO13" s="195">
        <f>VLOOKUP($A13,'mat2'!$A$1:$BE$400,AO$1,FALSE)</f>
        <v>0</v>
      </c>
      <c r="AP13" s="202">
        <f>VLOOKUP($A13,'mat2'!$A$1:$BE$400,AP$1,FALSE)</f>
        <v>0</v>
      </c>
      <c r="AQ13" s="203">
        <f>VLOOKUP($A13,'mat2'!$A$1:$BE$400,AQ$1,FALSE)</f>
        <v>0</v>
      </c>
      <c r="AR13" s="203">
        <f>VLOOKUP($A13,'mat2'!$A$1:$BE$400,AR$1,FALSE)</f>
        <v>0</v>
      </c>
      <c r="AS13" s="199">
        <f>VLOOKUP($A13,'mat2'!$A$1:$BE$400,AS$1,FALSE)</f>
        <v>2</v>
      </c>
      <c r="AT13" s="199">
        <f>VLOOKUP($A13,'mat2'!$A$1:$BE$400,AT$1,FALSE)</f>
        <v>1</v>
      </c>
      <c r="AU13" s="199">
        <f>VLOOKUP($A13,'mat2'!$A$1:$BE$400,AU$1,FALSE)</f>
        <v>0</v>
      </c>
      <c r="AV13" s="199">
        <f>VLOOKUP($A13,'mat2'!$A$1:$BE$400,AV$1,FALSE)</f>
        <v>0</v>
      </c>
      <c r="AW13" s="199">
        <f>VLOOKUP($A13,'mat2'!$A$1:$BE$400,AW$1,FALSE)</f>
        <v>8</v>
      </c>
      <c r="AX13" s="195">
        <f>VLOOKUP($A13,'mat2'!$A$1:$BE$400,AX$1,FALSE)</f>
        <v>0.01</v>
      </c>
      <c r="AY13" s="201">
        <f>VLOOKUP($A13,'mat2'!$A$1:$BE$400,AY$1,FALSE)</f>
        <v>3.1619999999999999</v>
      </c>
      <c r="AZ13" s="199">
        <f>VLOOKUP($A13,'mat2'!$A$1:$BE$400,AZ$1,FALSE)</f>
        <v>6</v>
      </c>
      <c r="BA13" s="203">
        <f>VLOOKUP($A13,'mat2'!$A$1:$BE$400,BA$1,FALSE)</f>
        <v>0</v>
      </c>
      <c r="BB13" s="193">
        <f t="shared" si="0"/>
        <v>0</v>
      </c>
      <c r="BC13" s="206" t="str">
        <f t="shared" si="3"/>
        <v xml:space="preserve">    7    9 埋め土　地下水面上###埋め土　地下水面上
#----SIGM0--------GO-------PMG-------RK0-------PMK-------POI--------AA--------BB
   98.0000   65840.0    0.5000  171700.0    0.5000    0.3300 1.0000E-3 0.0000E+0
#------RHO--------PN-------WKF-----WIDTH----L-JOIN---LR--IAB-----FAABB-IUST-KILL
    1.8000    0.4500 2.2000E+6    5.0000    2    0    1    0    0.0000    0    0
#-----HMAX-IS12-ITAU------TAU1------DTAU-NEXT-IRYL----ALPHAE-----BETAE-NSP4-IGKS
    0.2400    0    8    0.0100   3.16200    0    0 0.0000E+0 0.0000E+0    6    0
#--------C------PHIF------PHIP--------S1--------W1--------P1--------P2--------C1
    0.0000   38.9100    0.0000    0.0000    0.0000    0.0000    0.0000    0.0000
#---+----+----+----+----+----+----+----+----+----+----+----+----+----+----+----+</v>
      </c>
      <c r="BD13" s="206">
        <f t="shared" si="4"/>
        <v>4</v>
      </c>
      <c r="BE13" s="209" t="str">
        <f t="shared" si="5"/>
        <v xml:space="preserve">    7    9 埋め土　地下水面上###埋め土　地下水面上</v>
      </c>
      <c r="BF13" s="207" t="str">
        <f t="shared" si="6"/>
        <v xml:space="preserve">   98.0000   65840.0    0.5000  171700.0    0.5000    0.3300 1.0000E-3 0.0000E+0</v>
      </c>
      <c r="BG13" s="212" t="str">
        <f t="shared" si="7"/>
        <v xml:space="preserve">    1.8000    0.4500 2.2000E+6    5.0000    2    0    1    0    0.0000    0    0</v>
      </c>
      <c r="BH13" s="210" t="str">
        <f t="shared" si="8"/>
        <v xml:space="preserve">    0.2400    0    8    0.0100   3.16200    0    0 0.0000E+0 0.0000E+0    6    0</v>
      </c>
      <c r="BI13" s="214" t="str">
        <f t="shared" si="9"/>
        <v xml:space="preserve">    0.0000   38.9100    0.0000    0.0000    0.0000    0.0000    0.0000    0.0000</v>
      </c>
      <c r="BJ13" s="211" t="str">
        <f t="shared" si="10"/>
        <v xml:space="preserve">    0    0 0.0000E+0                                       0.0000</v>
      </c>
      <c r="BK13" s="213" t="str">
        <f t="shared" si="11"/>
        <v xml:space="preserve">         0    0.0000    0.0000    0.0000    0.0000    0.0000    0.0000    0.0000</v>
      </c>
      <c r="BL13" s="132"/>
      <c r="BM13" s="132"/>
      <c r="BN13" s="132"/>
      <c r="BO13" s="132" t="s">
        <v>473</v>
      </c>
      <c r="BP13" s="31" t="str">
        <f t="shared" ca="1" si="1"/>
        <v>===4番ﾃﾞｰﾀ区切り===
kaneko
4_埋め土　地下水面上
    9
2018.9.11.11.22.22
荷重ｹｰｽ番号－未定
   98.0000   65840.0    0.5000  171700.0    0.5000    0.3300 1.0000E-3 0.0000E+0
    1.8000    0.4500 2.2000E+6    5.0000    2    0    1    0    0.0000    0    0
    0.2400    0    8    0.0100   3.16200    0    0 0.0000E+0 0.0000E+0    6    0
    0.0000   38.9100    0.0000    0.0000    0.0000    0.0000    0.0000    0.0000
    0    0 0.0000E+0                                       0.0000</v>
      </c>
      <c r="BQ13" s="31">
        <f t="shared" si="13"/>
        <v>4</v>
      </c>
      <c r="BR13" s="132" t="str">
        <f t="shared" si="2"/>
        <v>===4番ﾃﾞｰﾀ区切り===</v>
      </c>
    </row>
    <row r="14" spans="1:70">
      <c r="A14">
        <f t="shared" ref="A14:B14" si="14">A13+1</f>
        <v>6</v>
      </c>
      <c r="B14" s="136">
        <f t="shared" si="14"/>
        <v>5</v>
      </c>
      <c r="C14" s="135">
        <f>VLOOKUP($A14,'mat2'!$A$1:$BE$400,C$1,FALSE)</f>
        <v>8</v>
      </c>
      <c r="D14" s="32" t="str">
        <f>VLOOKUP($A14,'mat2'!$A$1:$BE$400,D$1,FALSE)</f>
        <v>埋め土</v>
      </c>
      <c r="E14" s="195">
        <f>VLOOKUP($A14,'mat2'!$A$1:$BE$400,E$1,FALSE)</f>
        <v>1.8</v>
      </c>
      <c r="F14" s="196">
        <f>VLOOKUP($A14,'mat2'!$A$1:$BE$400,F$1,FALSE)</f>
        <v>98</v>
      </c>
      <c r="G14" s="85">
        <f>VLOOKUP($A14,'mat2'!$A$1:$BE$400,G$1,FALSE)</f>
        <v>65840</v>
      </c>
      <c r="H14" s="197">
        <f>VLOOKUP($A14,'mat2'!$A$1:$BE$400,H$1,FALSE)</f>
        <v>0.5</v>
      </c>
      <c r="I14" s="85">
        <f>VLOOKUP($A14,'mat2'!$A$1:$BE$400,I$1,FALSE)</f>
        <v>171700</v>
      </c>
      <c r="J14" s="197">
        <f>VLOOKUP($A14,'mat2'!$A$1:$BE$400,J$1,FALSE)</f>
        <v>0.5</v>
      </c>
      <c r="K14" s="195">
        <f>VLOOKUP($A14,'mat2'!$A$1:$BE$400,K$1,FALSE)</f>
        <v>0.33</v>
      </c>
      <c r="L14" s="195">
        <f>VLOOKUP($A14,'mat2'!$A$1:$BE$400,L$1,FALSE)</f>
        <v>0.45</v>
      </c>
      <c r="M14" s="198">
        <f>VLOOKUP($A14,'mat2'!$A$1:$BE$400,M$1,FALSE)</f>
        <v>2200000</v>
      </c>
      <c r="N14" s="195">
        <f>VLOOKUP($A14,'mat2'!$A$1:$BE$400,N$1,FALSE)</f>
        <v>0.24</v>
      </c>
      <c r="O14" s="196">
        <f>VLOOKUP($A14,'mat2'!$A$1:$BE$400,O$1,FALSE)</f>
        <v>0</v>
      </c>
      <c r="P14" s="196">
        <f>VLOOKUP($A14,'mat2'!$A$1:$BE$400,P$1,FALSE)</f>
        <v>38.909999999999997</v>
      </c>
      <c r="Q14" s="194">
        <f>VLOOKUP($A14,'mat2'!$A$1:$BE$400,Q$1,FALSE)</f>
        <v>28</v>
      </c>
      <c r="R14" s="195">
        <f>VLOOKUP($A14,'mat2'!$A$1:$BE$400,R$1,FALSE)</f>
        <v>5.0000000000000001E-3</v>
      </c>
      <c r="S14" s="195">
        <f>VLOOKUP($A14,'mat2'!$A$1:$BE$400,S$1,FALSE)</f>
        <v>6</v>
      </c>
      <c r="T14" s="195">
        <f>VLOOKUP($A14,'mat2'!$A$1:$BE$400,T$1,FALSE)</f>
        <v>0.5</v>
      </c>
      <c r="U14" s="195">
        <f>VLOOKUP($A14,'mat2'!$A$1:$BE$400,U$1,FALSE)</f>
        <v>0.98</v>
      </c>
      <c r="V14" s="195">
        <f>VLOOKUP($A14,'mat2'!$A$1:$BE$400,V$1,FALSE)</f>
        <v>1.8</v>
      </c>
      <c r="W14" s="194">
        <f>VLOOKUP($A14,'mat2'!$A$1:$BE$400,W$1,FALSE)</f>
        <v>0</v>
      </c>
      <c r="X14" s="194">
        <f>VLOOKUP($A14,'mat2'!$A$1:$BE$400,X$1,FALSE)</f>
        <v>2</v>
      </c>
      <c r="Y14" s="194">
        <f>VLOOKUP($A14,'mat2'!$A$1:$BE$400,Y$1,FALSE)</f>
        <v>2</v>
      </c>
      <c r="Z14" s="194">
        <f>VLOOKUP($A14,'mat2'!$A$1:$BE$400,Z$1,FALSE)</f>
        <v>0</v>
      </c>
      <c r="AA14" s="195">
        <f>VLOOKUP($A14,'mat2'!$A$1:$BE$400,AA$1,FALSE)</f>
        <v>0</v>
      </c>
      <c r="AB14" s="195">
        <f>VLOOKUP($A14,'mat2'!$A$1:$BE$400,AB$1,FALSE)</f>
        <v>0</v>
      </c>
      <c r="AC14" s="195">
        <f>VLOOKUP($A14,'mat2'!$A$1:$BE$400,AC$1,FALSE)</f>
        <v>0</v>
      </c>
      <c r="AD14" s="197">
        <f>VLOOKUP($A14,'mat2'!$A$1:$BE$400,AD$1,FALSE)</f>
        <v>0</v>
      </c>
      <c r="AE14" s="197">
        <f>VLOOKUP($A14,'mat2'!$A$1:$BE$400,AE$1,FALSE)</f>
        <v>0</v>
      </c>
      <c r="AF14" s="197">
        <f>VLOOKUP($A14,'mat2'!$A$1:$BE$400,AF$1,FALSE)</f>
        <v>0</v>
      </c>
      <c r="AG14" s="197">
        <f>VLOOKUP($A14,'mat2'!$A$1:$BE$400,AG$1,FALSE)</f>
        <v>0</v>
      </c>
      <c r="AH14" s="195">
        <f>VLOOKUP($A14,'mat2'!$A$1:$BE$400,AH$1,FALSE)</f>
        <v>5</v>
      </c>
      <c r="AI14" s="199">
        <f>VLOOKUP($A14,'mat2'!$A$1:$BE$400,AI$1,FALSE)</f>
        <v>0</v>
      </c>
      <c r="AJ14" s="200">
        <f>VLOOKUP($A14,'mat2'!$A$1:$BE$400,AJ$1,FALSE)</f>
        <v>0</v>
      </c>
      <c r="AK14" s="195">
        <f>VLOOKUP($A14,'mat2'!$A$1:$BE$400,AK$1,FALSE)</f>
        <v>0</v>
      </c>
      <c r="AL14" s="193">
        <f>VLOOKUP($A14,'mat2'!$A$1:$BE$400,AL$1,FALSE)</f>
        <v>0</v>
      </c>
      <c r="AM14" s="201">
        <f>VLOOKUP($A14,'mat2'!$A$1:$BE$400,AM$1,FALSE)</f>
        <v>1E-3</v>
      </c>
      <c r="AN14" s="201">
        <f>VLOOKUP($A14,'mat2'!$A$1:$BE$400,AN$1,FALSE)</f>
        <v>0</v>
      </c>
      <c r="AO14" s="195">
        <f>VLOOKUP($A14,'mat2'!$A$1:$BE$400,AO$1,FALSE)</f>
        <v>0</v>
      </c>
      <c r="AP14" s="202">
        <f>VLOOKUP($A14,'mat2'!$A$1:$BE$400,AP$1,FALSE)</f>
        <v>0</v>
      </c>
      <c r="AQ14" s="203">
        <f>VLOOKUP($A14,'mat2'!$A$1:$BE$400,AQ$1,FALSE)</f>
        <v>0</v>
      </c>
      <c r="AR14" s="203">
        <f>VLOOKUP($A14,'mat2'!$A$1:$BE$400,AR$1,FALSE)</f>
        <v>0</v>
      </c>
      <c r="AS14" s="199">
        <f>VLOOKUP($A14,'mat2'!$A$1:$BE$400,AS$1,FALSE)</f>
        <v>2</v>
      </c>
      <c r="AT14" s="199">
        <f>VLOOKUP($A14,'mat2'!$A$1:$BE$400,AT$1,FALSE)</f>
        <v>1</v>
      </c>
      <c r="AU14" s="199">
        <f>VLOOKUP($A14,'mat2'!$A$1:$BE$400,AU$1,FALSE)</f>
        <v>0</v>
      </c>
      <c r="AV14" s="199">
        <f>VLOOKUP($A14,'mat2'!$A$1:$BE$400,AV$1,FALSE)</f>
        <v>0</v>
      </c>
      <c r="AW14" s="199">
        <f>VLOOKUP($A14,'mat2'!$A$1:$BE$400,AW$1,FALSE)</f>
        <v>8</v>
      </c>
      <c r="AX14" s="195">
        <f>VLOOKUP($A14,'mat2'!$A$1:$BE$400,AX$1,FALSE)</f>
        <v>0.01</v>
      </c>
      <c r="AY14" s="201">
        <f>VLOOKUP($A14,'mat2'!$A$1:$BE$400,AY$1,FALSE)</f>
        <v>3.1619999999999999</v>
      </c>
      <c r="AZ14" s="199">
        <f>VLOOKUP($A14,'mat2'!$A$1:$BE$400,AZ$1,FALSE)</f>
        <v>6</v>
      </c>
      <c r="BA14" s="203">
        <f>VLOOKUP($A14,'mat2'!$A$1:$BE$400,BA$1,FALSE)</f>
        <v>1.0000000000000001E-5</v>
      </c>
      <c r="BB14" s="193">
        <f t="shared" si="0"/>
        <v>1</v>
      </c>
      <c r="BC14" s="206" t="str">
        <f t="shared" si="3"/>
        <v xml:space="preserve">    8    9 埋め土###埋め土
#----SIGM0--------GO-------PMG-------RK0-------PMK-------POI--------AA--------BB
   98.0000   65840.0    0.5000  171700.0    0.5000    0.3300 1.0000E-3 0.0000E+0
#------RHO--------PN-------WKF-----WIDTH----L-JOIN---LR--IAB-----FAABB-IUST-KILL
    1.8000    0.4500 2.2000E+6    5.0000    2    0    1    0    0.0000    0    0
#-----HMAX-IS12-ITAU------TAU1------DTAU-NEXT-IRYL----ALPHAE-----BETAE-NSP4-IGKS
    0.2400    0    8    0.0100   3.16200    1    0 0.0000E+0 0.0000E+0    6    0
#--------C------PHIF------PHIP--------S1--------W1--------P1--------P2--------C1
    0.0000   38.9100   28.0000    0.0050    6.0000    0.5000    0.9800    1.8000
#-IT3-ITER------STOL------------------------------------------SUS
    2    2 1.0000E-5                                       0.0000
#---+----+----+----+----+----+----+----+----+----+----+----+----+----+----+----+</v>
      </c>
      <c r="BD14" s="206">
        <f t="shared" si="4"/>
        <v>4</v>
      </c>
      <c r="BE14" s="209" t="str">
        <f t="shared" si="5"/>
        <v xml:space="preserve">    8    9 埋め土###埋め土</v>
      </c>
      <c r="BF14" s="207" t="str">
        <f t="shared" si="6"/>
        <v xml:space="preserve">   98.0000   65840.0    0.5000  171700.0    0.5000    0.3300 1.0000E-3 0.0000E+0</v>
      </c>
      <c r="BG14" s="212" t="str">
        <f t="shared" si="7"/>
        <v xml:space="preserve">    1.8000    0.4500 2.2000E+6    5.0000    2    0    1    0    0.0000    0    0</v>
      </c>
      <c r="BH14" s="210" t="str">
        <f t="shared" si="8"/>
        <v xml:space="preserve">    0.2400    0    8    0.0100   3.16200    1    0 0.0000E+0 0.0000E+0    6    0</v>
      </c>
      <c r="BI14" s="214" t="str">
        <f t="shared" si="9"/>
        <v xml:space="preserve">    0.0000   38.9100   28.0000    0.0050    6.0000    0.5000    0.9800    1.8000</v>
      </c>
      <c r="BJ14" s="211" t="str">
        <f t="shared" si="10"/>
        <v xml:space="preserve">    2    2 1.0000E-5                                       0.0000</v>
      </c>
      <c r="BK14" s="213" t="str">
        <f t="shared" si="11"/>
        <v xml:space="preserve">         0    0.0000    0.0000    0.0000    0.0000    0.0000    0.0000    0.0000</v>
      </c>
      <c r="BL14" s="132"/>
      <c r="BM14" s="132"/>
      <c r="BN14" s="132"/>
      <c r="BO14" s="132" t="s">
        <v>473</v>
      </c>
      <c r="BP14" s="31" t="str">
        <f t="shared" ca="1" si="1"/>
        <v>===5番ﾃﾞｰﾀ区切り===
kaneko
5_埋め土
    9
2018.9.11.11.22.22
荷重ｹｰｽ番号－未定
   98.0000   65840.0    0.5000  171700.0    0.5000    0.3300 1.0000E-3 0.0000E+0
    1.8000    0.4500 2.2000E+6    5.0000    2    0    1    0    0.0000    0    0
    0.2400    0    8    0.0100   3.16200    1    0 0.0000E+0 0.0000E+0    6    0
    0.0000   38.9100   28.0000    0.0050    6.0000    0.5000    0.9800    1.8000
    2    2 1.0000E-5                                       0.0000</v>
      </c>
      <c r="BQ14" s="31">
        <f t="shared" si="13"/>
        <v>5</v>
      </c>
      <c r="BR14" s="132" t="str">
        <f t="shared" si="2"/>
        <v>===5番ﾃﾞｰﾀ区切り===</v>
      </c>
    </row>
    <row r="15" spans="1:70">
      <c r="A15">
        <f t="shared" ref="A15:B15" si="15">A14+1</f>
        <v>7</v>
      </c>
      <c r="B15" s="136">
        <f t="shared" si="15"/>
        <v>6</v>
      </c>
      <c r="C15" s="135">
        <f>VLOOKUP($A15,'mat2'!$A$1:$BE$400,C$1,FALSE)</f>
        <v>12</v>
      </c>
      <c r="D15" s="32" t="str">
        <f>VLOOKUP($A15,'mat2'!$A$1:$BE$400,D$1,FALSE)</f>
        <v>捨石</v>
      </c>
      <c r="E15" s="195">
        <f>VLOOKUP($A15,'mat2'!$A$1:$BE$400,E$1,FALSE)</f>
        <v>2</v>
      </c>
      <c r="F15" s="196">
        <f>VLOOKUP($A15,'mat2'!$A$1:$BE$400,F$1,FALSE)</f>
        <v>98</v>
      </c>
      <c r="G15" s="85">
        <f>VLOOKUP($A15,'mat2'!$A$1:$BE$400,G$1,FALSE)</f>
        <v>180000</v>
      </c>
      <c r="H15" s="197">
        <f>VLOOKUP($A15,'mat2'!$A$1:$BE$400,H$1,FALSE)</f>
        <v>0.5</v>
      </c>
      <c r="I15" s="85">
        <f>VLOOKUP($A15,'mat2'!$A$1:$BE$400,I$1,FALSE)</f>
        <v>469400</v>
      </c>
      <c r="J15" s="197">
        <f>VLOOKUP($A15,'mat2'!$A$1:$BE$400,J$1,FALSE)</f>
        <v>0.5</v>
      </c>
      <c r="K15" s="195">
        <f>VLOOKUP($A15,'mat2'!$A$1:$BE$400,K$1,FALSE)</f>
        <v>0.33</v>
      </c>
      <c r="L15" s="195">
        <f>VLOOKUP($A15,'mat2'!$A$1:$BE$400,L$1,FALSE)</f>
        <v>0.45</v>
      </c>
      <c r="M15" s="198">
        <f>VLOOKUP($A15,'mat2'!$A$1:$BE$400,M$1,FALSE)</f>
        <v>22000</v>
      </c>
      <c r="N15" s="195">
        <f>VLOOKUP($A15,'mat2'!$A$1:$BE$400,N$1,FALSE)</f>
        <v>0.24</v>
      </c>
      <c r="O15" s="196">
        <f>VLOOKUP($A15,'mat2'!$A$1:$BE$400,O$1,FALSE)</f>
        <v>20</v>
      </c>
      <c r="P15" s="196">
        <f>VLOOKUP($A15,'mat2'!$A$1:$BE$400,P$1,FALSE)</f>
        <v>35</v>
      </c>
      <c r="Q15" s="194">
        <f>VLOOKUP($A15,'mat2'!$A$1:$BE$400,Q$1,FALSE)</f>
        <v>0</v>
      </c>
      <c r="R15" s="195">
        <f>VLOOKUP($A15,'mat2'!$A$1:$BE$400,R$1,FALSE)</f>
        <v>0</v>
      </c>
      <c r="S15" s="195">
        <f>VLOOKUP($A15,'mat2'!$A$1:$BE$400,S$1,FALSE)</f>
        <v>0</v>
      </c>
      <c r="T15" s="195">
        <f>VLOOKUP($A15,'mat2'!$A$1:$BE$400,T$1,FALSE)</f>
        <v>0</v>
      </c>
      <c r="U15" s="195">
        <f>VLOOKUP($A15,'mat2'!$A$1:$BE$400,U$1,FALSE)</f>
        <v>0</v>
      </c>
      <c r="V15" s="195">
        <f>VLOOKUP($A15,'mat2'!$A$1:$BE$400,V$1,FALSE)</f>
        <v>0</v>
      </c>
      <c r="W15" s="194">
        <f>VLOOKUP($A15,'mat2'!$A$1:$BE$400,W$1,FALSE)</f>
        <v>1</v>
      </c>
      <c r="X15" s="194">
        <f>VLOOKUP($A15,'mat2'!$A$1:$BE$400,X$1,FALSE)</f>
        <v>0</v>
      </c>
      <c r="Y15" s="194">
        <f>VLOOKUP($A15,'mat2'!$A$1:$BE$400,Y$1,FALSE)</f>
        <v>0</v>
      </c>
      <c r="Z15" s="194">
        <f>VLOOKUP($A15,'mat2'!$A$1:$BE$400,Z$1,FALSE)</f>
        <v>0</v>
      </c>
      <c r="AA15" s="195">
        <f>VLOOKUP($A15,'mat2'!$A$1:$BE$400,AA$1,FALSE)</f>
        <v>0</v>
      </c>
      <c r="AB15" s="195">
        <f>VLOOKUP($A15,'mat2'!$A$1:$BE$400,AB$1,FALSE)</f>
        <v>0</v>
      </c>
      <c r="AC15" s="195">
        <f>VLOOKUP($A15,'mat2'!$A$1:$BE$400,AC$1,FALSE)</f>
        <v>0</v>
      </c>
      <c r="AD15" s="197">
        <f>VLOOKUP($A15,'mat2'!$A$1:$BE$400,AD$1,FALSE)</f>
        <v>0</v>
      </c>
      <c r="AE15" s="197">
        <f>VLOOKUP($A15,'mat2'!$A$1:$BE$400,AE$1,FALSE)</f>
        <v>0</v>
      </c>
      <c r="AF15" s="197">
        <f>VLOOKUP($A15,'mat2'!$A$1:$BE$400,AF$1,FALSE)</f>
        <v>0</v>
      </c>
      <c r="AG15" s="197">
        <f>VLOOKUP($A15,'mat2'!$A$1:$BE$400,AG$1,FALSE)</f>
        <v>0</v>
      </c>
      <c r="AH15" s="195">
        <f>VLOOKUP($A15,'mat2'!$A$1:$BE$400,AH$1,FALSE)</f>
        <v>5</v>
      </c>
      <c r="AI15" s="199">
        <f>VLOOKUP($A15,'mat2'!$A$1:$BE$400,AI$1,FALSE)</f>
        <v>0</v>
      </c>
      <c r="AJ15" s="200">
        <f>VLOOKUP($A15,'mat2'!$A$1:$BE$400,AJ$1,FALSE)</f>
        <v>0</v>
      </c>
      <c r="AK15" s="195">
        <f>VLOOKUP($A15,'mat2'!$A$1:$BE$400,AK$1,FALSE)</f>
        <v>0</v>
      </c>
      <c r="AL15" s="193">
        <f>VLOOKUP($A15,'mat2'!$A$1:$BE$400,AL$1,FALSE)</f>
        <v>0</v>
      </c>
      <c r="AM15" s="201">
        <f>VLOOKUP($A15,'mat2'!$A$1:$BE$400,AM$1,FALSE)</f>
        <v>1E-3</v>
      </c>
      <c r="AN15" s="201">
        <f>VLOOKUP($A15,'mat2'!$A$1:$BE$400,AN$1,FALSE)</f>
        <v>0</v>
      </c>
      <c r="AO15" s="195">
        <f>VLOOKUP($A15,'mat2'!$A$1:$BE$400,AO$1,FALSE)</f>
        <v>0</v>
      </c>
      <c r="AP15" s="202">
        <f>VLOOKUP($A15,'mat2'!$A$1:$BE$400,AP$1,FALSE)</f>
        <v>0</v>
      </c>
      <c r="AQ15" s="203">
        <f>VLOOKUP($A15,'mat2'!$A$1:$BE$400,AQ$1,FALSE)</f>
        <v>0</v>
      </c>
      <c r="AR15" s="203">
        <f>VLOOKUP($A15,'mat2'!$A$1:$BE$400,AR$1,FALSE)</f>
        <v>0</v>
      </c>
      <c r="AS15" s="199">
        <f>VLOOKUP($A15,'mat2'!$A$1:$BE$400,AS$1,FALSE)</f>
        <v>2</v>
      </c>
      <c r="AT15" s="199">
        <f>VLOOKUP($A15,'mat2'!$A$1:$BE$400,AT$1,FALSE)</f>
        <v>1</v>
      </c>
      <c r="AU15" s="199">
        <f>VLOOKUP($A15,'mat2'!$A$1:$BE$400,AU$1,FALSE)</f>
        <v>0</v>
      </c>
      <c r="AV15" s="199">
        <f>VLOOKUP($A15,'mat2'!$A$1:$BE$400,AV$1,FALSE)</f>
        <v>0</v>
      </c>
      <c r="AW15" s="199">
        <f>VLOOKUP($A15,'mat2'!$A$1:$BE$400,AW$1,FALSE)</f>
        <v>8</v>
      </c>
      <c r="AX15" s="195">
        <f>VLOOKUP($A15,'mat2'!$A$1:$BE$400,AX$1,FALSE)</f>
        <v>0.01</v>
      </c>
      <c r="AY15" s="201">
        <f>VLOOKUP($A15,'mat2'!$A$1:$BE$400,AY$1,FALSE)</f>
        <v>3.1619999999999999</v>
      </c>
      <c r="AZ15" s="199">
        <f>VLOOKUP($A15,'mat2'!$A$1:$BE$400,AZ$1,FALSE)</f>
        <v>6</v>
      </c>
      <c r="BA15" s="203">
        <f>VLOOKUP($A15,'mat2'!$A$1:$BE$400,BA$1,FALSE)</f>
        <v>0</v>
      </c>
      <c r="BB15" s="193">
        <f t="shared" si="0"/>
        <v>0</v>
      </c>
      <c r="BC15" s="206" t="str">
        <f t="shared" si="3"/>
        <v xml:space="preserve">   12    9 捨石###捨石
#----SIGM0--------GO-------PMG-------RK0-------PMK-------POI--------AA--------BB
   98.0000  180000.0    0.5000  469400.0    0.5000    0.3300 1.0000E-3 0.0000E+0
#------RHO--------PN-------WKF-----WIDTH----L-JOIN---LR--IAB-----FAABB-IUST-KILL
    2.0000    0.4500 2.2000E+4    5.0000    2    0    1    0    0.0000    0    0
#-----HMAX-IS12-ITAU------TAU1------DTAU-NEXT-IRYL----ALPHAE-----BETAE-NSP4-IGKS
    0.2400    0    8    0.0100   3.16200    0    0 0.0000E+0 0.0000E+0    6    1
#--------C------PHIF------PHIP--------S1--------W1--------P1--------P2--------C1
   20.0000   35.0000    0.0000    0.0000    0.0000    0.0000    0.0000    0.0000
#---+----+----+----+----+----+----+----+----+----+----+----+----+----+----+----+</v>
      </c>
      <c r="BD15" s="206">
        <f t="shared" si="4"/>
        <v>3</v>
      </c>
      <c r="BE15" s="209" t="str">
        <f t="shared" si="5"/>
        <v xml:space="preserve">   12    9 捨石###捨石</v>
      </c>
      <c r="BF15" s="207" t="str">
        <f t="shared" si="6"/>
        <v xml:space="preserve">   98.0000  180000.0    0.5000  469400.0    0.5000    0.3300 1.0000E-3 0.0000E+0</v>
      </c>
      <c r="BG15" s="212" t="str">
        <f t="shared" si="7"/>
        <v xml:space="preserve">    2.0000    0.4500 2.2000E+4    5.0000    2    0    1    0    0.0000    0    0</v>
      </c>
      <c r="BH15" s="210" t="str">
        <f t="shared" si="8"/>
        <v xml:space="preserve">    0.2400    0    8    0.0100   3.16200    0    0 0.0000E+0 0.0000E+0    6    1</v>
      </c>
      <c r="BI15" s="214" t="str">
        <f t="shared" si="9"/>
        <v xml:space="preserve">   20.0000   35.0000    0.0000    0.0000    0.0000    0.0000    0.0000    0.0000</v>
      </c>
      <c r="BJ15" s="211" t="str">
        <f t="shared" si="10"/>
        <v xml:space="preserve">    0    0 0.0000E+0                                       0.0000</v>
      </c>
      <c r="BK15" s="213" t="str">
        <f t="shared" si="11"/>
        <v xml:space="preserve">         0    0.0000    0.0000    0.0000    0.0000    0.0000    0.0000    0.0000</v>
      </c>
      <c r="BL15" s="132"/>
      <c r="BM15" s="132"/>
      <c r="BN15" s="132"/>
      <c r="BO15" s="132" t="s">
        <v>473</v>
      </c>
      <c r="BP15" s="31" t="str">
        <f t="shared" ca="1" si="1"/>
        <v>===6番ﾃﾞｰﾀ区切り===
kaneko
6_捨石
    9
2018.9.11.11.22.22
荷重ｹｰｽ番号－未定
   98.0000  180000.0    0.5000  469400.0    0.5000    0.3300 1.0000E-3 0.0000E+0
    2.0000    0.4500 2.2000E+4    5.0000    2    0    1    0    0.0000    0    0
    0.2400    0    8    0.0100   3.16200    0    0 0.0000E+0 0.0000E+0    6    1
   20.0000   35.0000    0.0000    0.0000    0.0000    0.0000    0.0000    0.0000
    0    0 0.0000E+0                                       0.0000</v>
      </c>
      <c r="BQ15" s="31">
        <f t="shared" si="13"/>
        <v>6</v>
      </c>
      <c r="BR15" s="132" t="str">
        <f t="shared" si="2"/>
        <v>===6番ﾃﾞｰﾀ区切り===</v>
      </c>
    </row>
    <row r="16" spans="1:70">
      <c r="A16">
        <f t="shared" ref="A16:B16" si="16">A15+1</f>
        <v>8</v>
      </c>
      <c r="B16" s="136">
        <f t="shared" si="16"/>
        <v>7</v>
      </c>
      <c r="C16" s="135">
        <f>VLOOKUP($A16,'mat2'!$A$1:$BE$400,C$1,FALSE)</f>
        <v>19</v>
      </c>
      <c r="D16" s="32" t="str">
        <f>VLOOKUP($A16,'mat2'!$A$1:$BE$400,D$1,FALSE)</f>
        <v>裏込土</v>
      </c>
      <c r="E16" s="195">
        <f>VLOOKUP($A16,'mat2'!$A$1:$BE$400,E$1,FALSE)</f>
        <v>2</v>
      </c>
      <c r="F16" s="196">
        <f>VLOOKUP($A16,'mat2'!$A$1:$BE$400,F$1,FALSE)</f>
        <v>98</v>
      </c>
      <c r="G16" s="85">
        <f>VLOOKUP($A16,'mat2'!$A$1:$BE$400,G$1,FALSE)</f>
        <v>180000</v>
      </c>
      <c r="H16" s="197">
        <f>VLOOKUP($A16,'mat2'!$A$1:$BE$400,H$1,FALSE)</f>
        <v>0.5</v>
      </c>
      <c r="I16" s="85">
        <f>VLOOKUP($A16,'mat2'!$A$1:$BE$400,I$1,FALSE)</f>
        <v>469400</v>
      </c>
      <c r="J16" s="197">
        <f>VLOOKUP($A16,'mat2'!$A$1:$BE$400,J$1,FALSE)</f>
        <v>0.5</v>
      </c>
      <c r="K16" s="195">
        <f>VLOOKUP($A16,'mat2'!$A$1:$BE$400,K$1,FALSE)</f>
        <v>0.33</v>
      </c>
      <c r="L16" s="195">
        <f>VLOOKUP($A16,'mat2'!$A$1:$BE$400,L$1,FALSE)</f>
        <v>0.45</v>
      </c>
      <c r="M16" s="198">
        <f>VLOOKUP($A16,'mat2'!$A$1:$BE$400,M$1,FALSE)</f>
        <v>22000</v>
      </c>
      <c r="N16" s="195">
        <f>VLOOKUP($A16,'mat2'!$A$1:$BE$400,N$1,FALSE)</f>
        <v>0.24</v>
      </c>
      <c r="O16" s="196">
        <f>VLOOKUP($A16,'mat2'!$A$1:$BE$400,O$1,FALSE)</f>
        <v>20</v>
      </c>
      <c r="P16" s="196">
        <f>VLOOKUP($A16,'mat2'!$A$1:$BE$400,P$1,FALSE)</f>
        <v>35</v>
      </c>
      <c r="Q16" s="194">
        <f>VLOOKUP($A16,'mat2'!$A$1:$BE$400,Q$1,FALSE)</f>
        <v>0</v>
      </c>
      <c r="R16" s="195">
        <f>VLOOKUP($A16,'mat2'!$A$1:$BE$400,R$1,FALSE)</f>
        <v>0</v>
      </c>
      <c r="S16" s="195">
        <f>VLOOKUP($A16,'mat2'!$A$1:$BE$400,S$1,FALSE)</f>
        <v>0</v>
      </c>
      <c r="T16" s="195">
        <f>VLOOKUP($A16,'mat2'!$A$1:$BE$400,T$1,FALSE)</f>
        <v>0</v>
      </c>
      <c r="U16" s="195">
        <f>VLOOKUP($A16,'mat2'!$A$1:$BE$400,U$1,FALSE)</f>
        <v>0</v>
      </c>
      <c r="V16" s="195">
        <f>VLOOKUP($A16,'mat2'!$A$1:$BE$400,V$1,FALSE)</f>
        <v>0</v>
      </c>
      <c r="W16" s="194">
        <f>VLOOKUP($A16,'mat2'!$A$1:$BE$400,W$1,FALSE)</f>
        <v>1</v>
      </c>
      <c r="X16" s="194">
        <f>VLOOKUP($A16,'mat2'!$A$1:$BE$400,X$1,FALSE)</f>
        <v>0</v>
      </c>
      <c r="Y16" s="194">
        <f>VLOOKUP($A16,'mat2'!$A$1:$BE$400,Y$1,FALSE)</f>
        <v>0</v>
      </c>
      <c r="Z16" s="194">
        <f>VLOOKUP($A16,'mat2'!$A$1:$BE$400,Z$1,FALSE)</f>
        <v>0</v>
      </c>
      <c r="AA16" s="195">
        <f>VLOOKUP($A16,'mat2'!$A$1:$BE$400,AA$1,FALSE)</f>
        <v>0</v>
      </c>
      <c r="AB16" s="195">
        <f>VLOOKUP($A16,'mat2'!$A$1:$BE$400,AB$1,FALSE)</f>
        <v>0</v>
      </c>
      <c r="AC16" s="195">
        <f>VLOOKUP($A16,'mat2'!$A$1:$BE$400,AC$1,FALSE)</f>
        <v>0</v>
      </c>
      <c r="AD16" s="197">
        <f>VLOOKUP($A16,'mat2'!$A$1:$BE$400,AD$1,FALSE)</f>
        <v>0</v>
      </c>
      <c r="AE16" s="197">
        <f>VLOOKUP($A16,'mat2'!$A$1:$BE$400,AE$1,FALSE)</f>
        <v>0</v>
      </c>
      <c r="AF16" s="197">
        <f>VLOOKUP($A16,'mat2'!$A$1:$BE$400,AF$1,FALSE)</f>
        <v>0</v>
      </c>
      <c r="AG16" s="197">
        <f>VLOOKUP($A16,'mat2'!$A$1:$BE$400,AG$1,FALSE)</f>
        <v>0</v>
      </c>
      <c r="AH16" s="195">
        <f>VLOOKUP($A16,'mat2'!$A$1:$BE$400,AH$1,FALSE)</f>
        <v>5</v>
      </c>
      <c r="AI16" s="199">
        <f>VLOOKUP($A16,'mat2'!$A$1:$BE$400,AI$1,FALSE)</f>
        <v>0</v>
      </c>
      <c r="AJ16" s="200">
        <f>VLOOKUP($A16,'mat2'!$A$1:$BE$400,AJ$1,FALSE)</f>
        <v>0</v>
      </c>
      <c r="AK16" s="195">
        <f>VLOOKUP($A16,'mat2'!$A$1:$BE$400,AK$1,FALSE)</f>
        <v>0</v>
      </c>
      <c r="AL16" s="193">
        <f>VLOOKUP($A16,'mat2'!$A$1:$BE$400,AL$1,FALSE)</f>
        <v>0</v>
      </c>
      <c r="AM16" s="201">
        <f>VLOOKUP($A16,'mat2'!$A$1:$BE$400,AM$1,FALSE)</f>
        <v>1E-3</v>
      </c>
      <c r="AN16" s="201">
        <f>VLOOKUP($A16,'mat2'!$A$1:$BE$400,AN$1,FALSE)</f>
        <v>0</v>
      </c>
      <c r="AO16" s="195">
        <f>VLOOKUP($A16,'mat2'!$A$1:$BE$400,AO$1,FALSE)</f>
        <v>0</v>
      </c>
      <c r="AP16" s="202">
        <f>VLOOKUP($A16,'mat2'!$A$1:$BE$400,AP$1,FALSE)</f>
        <v>0</v>
      </c>
      <c r="AQ16" s="203">
        <f>VLOOKUP($A16,'mat2'!$A$1:$BE$400,AQ$1,FALSE)</f>
        <v>0</v>
      </c>
      <c r="AR16" s="203">
        <f>VLOOKUP($A16,'mat2'!$A$1:$BE$400,AR$1,FALSE)</f>
        <v>0</v>
      </c>
      <c r="AS16" s="199">
        <f>VLOOKUP($A16,'mat2'!$A$1:$BE$400,AS$1,FALSE)</f>
        <v>2</v>
      </c>
      <c r="AT16" s="199">
        <f>VLOOKUP($A16,'mat2'!$A$1:$BE$400,AT$1,FALSE)</f>
        <v>1</v>
      </c>
      <c r="AU16" s="199">
        <f>VLOOKUP($A16,'mat2'!$A$1:$BE$400,AU$1,FALSE)</f>
        <v>0</v>
      </c>
      <c r="AV16" s="199">
        <f>VLOOKUP($A16,'mat2'!$A$1:$BE$400,AV$1,FALSE)</f>
        <v>0</v>
      </c>
      <c r="AW16" s="199">
        <f>VLOOKUP($A16,'mat2'!$A$1:$BE$400,AW$1,FALSE)</f>
        <v>8</v>
      </c>
      <c r="AX16" s="195">
        <f>VLOOKUP($A16,'mat2'!$A$1:$BE$400,AX$1,FALSE)</f>
        <v>0.01</v>
      </c>
      <c r="AY16" s="201">
        <f>VLOOKUP($A16,'mat2'!$A$1:$BE$400,AY$1,FALSE)</f>
        <v>3.1619999999999999</v>
      </c>
      <c r="AZ16" s="199">
        <f>VLOOKUP($A16,'mat2'!$A$1:$BE$400,AZ$1,FALSE)</f>
        <v>6</v>
      </c>
      <c r="BA16" s="203">
        <f>VLOOKUP($A16,'mat2'!$A$1:$BE$400,BA$1,FALSE)</f>
        <v>0</v>
      </c>
      <c r="BB16" s="193">
        <f t="shared" si="0"/>
        <v>0</v>
      </c>
      <c r="BC16" s="206" t="str">
        <f t="shared" si="3"/>
        <v xml:space="preserve">   19    9 裏込土###裏込土
#----SIGM0--------GO-------PMG-------RK0-------PMK-------POI--------AA--------BB
   98.0000  180000.0    0.5000  469400.0    0.5000    0.3300 1.0000E-3 0.0000E+0
#------RHO--------PN-------WKF-----WIDTH----L-JOIN---LR--IAB-----FAABB-IUST-KILL
    2.0000    0.4500 2.2000E+4    5.0000    2    0    1    0    0.0000    0    0
#-----HMAX-IS12-ITAU------TAU1------DTAU-NEXT-IRYL----ALPHAE-----BETAE-NSP4-IGKS
    0.2400    0    8    0.0100   3.16200    0    0 0.0000E+0 0.0000E+0    6    1
#--------C------PHIF------PHIP--------S1--------W1--------P1--------P2--------C1
   20.0000   35.0000    0.0000    0.0000    0.0000    0.0000    0.0000    0.0000
#---+----+----+----+----+----+----+----+----+----+----+----+----+----+----+----+</v>
      </c>
      <c r="BD16" s="206">
        <f t="shared" si="4"/>
        <v>3</v>
      </c>
      <c r="BE16" s="209" t="str">
        <f t="shared" si="5"/>
        <v xml:space="preserve">   19    9 裏込土###裏込土</v>
      </c>
      <c r="BF16" s="207" t="str">
        <f t="shared" si="6"/>
        <v xml:space="preserve">   98.0000  180000.0    0.5000  469400.0    0.5000    0.3300 1.0000E-3 0.0000E+0</v>
      </c>
      <c r="BG16" s="212" t="str">
        <f t="shared" si="7"/>
        <v xml:space="preserve">    2.0000    0.4500 2.2000E+4    5.0000    2    0    1    0    0.0000    0    0</v>
      </c>
      <c r="BH16" s="210" t="str">
        <f t="shared" si="8"/>
        <v xml:space="preserve">    0.2400    0    8    0.0100   3.16200    0    0 0.0000E+0 0.0000E+0    6    1</v>
      </c>
      <c r="BI16" s="214" t="str">
        <f t="shared" si="9"/>
        <v xml:space="preserve">   20.0000   35.0000    0.0000    0.0000    0.0000    0.0000    0.0000    0.0000</v>
      </c>
      <c r="BJ16" s="211" t="str">
        <f t="shared" si="10"/>
        <v xml:space="preserve">    0    0 0.0000E+0                                       0.0000</v>
      </c>
      <c r="BK16" s="213" t="str">
        <f t="shared" si="11"/>
        <v xml:space="preserve">         0    0.0000    0.0000    0.0000    0.0000    0.0000    0.0000    0.0000</v>
      </c>
      <c r="BL16" s="132"/>
      <c r="BM16" s="132"/>
      <c r="BN16" s="132"/>
      <c r="BO16" s="132" t="s">
        <v>473</v>
      </c>
      <c r="BP16" s="31" t="str">
        <f t="shared" ca="1" si="1"/>
        <v>===7番ﾃﾞｰﾀ区切り===
kaneko
7_裏込土
    9
2018.9.11.11.22.22
荷重ｹｰｽ番号－未定
   98.0000  180000.0    0.5000  469400.0    0.5000    0.3300 1.0000E-3 0.0000E+0
    2.0000    0.4500 2.2000E+4    5.0000    2    0    1    0    0.0000    0    0
    0.2400    0    8    0.0100   3.16200    0    0 0.0000E+0 0.0000E+0    6    1
   20.0000   35.0000    0.0000    0.0000    0.0000    0.0000    0.0000    0.0000
    0    0 0.0000E+0                                       0.0000</v>
      </c>
      <c r="BQ16" s="31">
        <f t="shared" si="13"/>
        <v>7</v>
      </c>
      <c r="BR16" s="132" t="str">
        <f t="shared" si="2"/>
        <v>===7番ﾃﾞｰﾀ区切り===</v>
      </c>
    </row>
    <row r="17" spans="1:70">
      <c r="A17">
        <f t="shared" ref="A17:B17" si="17">A16+1</f>
        <v>9</v>
      </c>
      <c r="B17" s="136">
        <f t="shared" si="17"/>
        <v>8</v>
      </c>
      <c r="C17" s="135">
        <f>VLOOKUP($A17,'mat2'!$A$1:$BE$400,C$1,FALSE)</f>
        <v>20</v>
      </c>
      <c r="D17" s="32" t="str">
        <f>VLOOKUP($A17,'mat2'!$A$1:$BE$400,D$1,FALSE)</f>
        <v>Ac1</v>
      </c>
      <c r="E17" s="195">
        <f>VLOOKUP($A17,'mat2'!$A$1:$BE$400,E$1,FALSE)</f>
        <v>1.5</v>
      </c>
      <c r="F17" s="196">
        <f>VLOOKUP($A17,'mat2'!$A$1:$BE$400,F$1,FALSE)</f>
        <v>5</v>
      </c>
      <c r="G17" s="85">
        <f>VLOOKUP($A17,'mat2'!$A$1:$BE$400,G$1,FALSE)</f>
        <v>3750</v>
      </c>
      <c r="H17" s="197">
        <f>VLOOKUP($A17,'mat2'!$A$1:$BE$400,H$1,FALSE)</f>
        <v>0.5</v>
      </c>
      <c r="I17" s="85">
        <f>VLOOKUP($A17,'mat2'!$A$1:$BE$400,I$1,FALSE)</f>
        <v>9780</v>
      </c>
      <c r="J17" s="197">
        <f>VLOOKUP($A17,'mat2'!$A$1:$BE$400,J$1,FALSE)</f>
        <v>0.5</v>
      </c>
      <c r="K17" s="195">
        <f>VLOOKUP($A17,'mat2'!$A$1:$BE$400,K$1,FALSE)</f>
        <v>0.33</v>
      </c>
      <c r="L17" s="195">
        <f>VLOOKUP($A17,'mat2'!$A$1:$BE$400,L$1,FALSE)</f>
        <v>0.67</v>
      </c>
      <c r="M17" s="198">
        <f>VLOOKUP($A17,'mat2'!$A$1:$BE$400,M$1,FALSE)</f>
        <v>2200000</v>
      </c>
      <c r="N17" s="195">
        <f>VLOOKUP($A17,'mat2'!$A$1:$BE$400,N$1,FALSE)</f>
        <v>0.2</v>
      </c>
      <c r="O17" s="196">
        <f>VLOOKUP($A17,'mat2'!$A$1:$BE$400,O$1,FALSE)</f>
        <v>0</v>
      </c>
      <c r="P17" s="196">
        <f>VLOOKUP($A17,'mat2'!$A$1:$BE$400,P$1,FALSE)</f>
        <v>25</v>
      </c>
      <c r="Q17" s="194">
        <f>VLOOKUP($A17,'mat2'!$A$1:$BE$400,Q$1,FALSE)</f>
        <v>0</v>
      </c>
      <c r="R17" s="195">
        <f>VLOOKUP($A17,'mat2'!$A$1:$BE$400,R$1,FALSE)</f>
        <v>0</v>
      </c>
      <c r="S17" s="195">
        <f>VLOOKUP($A17,'mat2'!$A$1:$BE$400,S$1,FALSE)</f>
        <v>0</v>
      </c>
      <c r="T17" s="195">
        <f>VLOOKUP($A17,'mat2'!$A$1:$BE$400,T$1,FALSE)</f>
        <v>0</v>
      </c>
      <c r="U17" s="195">
        <f>VLOOKUP($A17,'mat2'!$A$1:$BE$400,U$1,FALSE)</f>
        <v>0</v>
      </c>
      <c r="V17" s="195">
        <f>VLOOKUP($A17,'mat2'!$A$1:$BE$400,V$1,FALSE)</f>
        <v>0</v>
      </c>
      <c r="W17" s="194">
        <f>VLOOKUP($A17,'mat2'!$A$1:$BE$400,W$1,FALSE)</f>
        <v>0</v>
      </c>
      <c r="X17" s="194">
        <f>VLOOKUP($A17,'mat2'!$A$1:$BE$400,X$1,FALSE)</f>
        <v>0</v>
      </c>
      <c r="Y17" s="194">
        <f>VLOOKUP($A17,'mat2'!$A$1:$BE$400,Y$1,FALSE)</f>
        <v>0</v>
      </c>
      <c r="Z17" s="194">
        <f>VLOOKUP($A17,'mat2'!$A$1:$BE$400,Z$1,FALSE)</f>
        <v>0</v>
      </c>
      <c r="AA17" s="195">
        <f>VLOOKUP($A17,'mat2'!$A$1:$BE$400,AA$1,FALSE)</f>
        <v>0</v>
      </c>
      <c r="AB17" s="195">
        <f>VLOOKUP($A17,'mat2'!$A$1:$BE$400,AB$1,FALSE)</f>
        <v>0</v>
      </c>
      <c r="AC17" s="195">
        <f>VLOOKUP($A17,'mat2'!$A$1:$BE$400,AC$1,FALSE)</f>
        <v>0</v>
      </c>
      <c r="AD17" s="197">
        <f>VLOOKUP($A17,'mat2'!$A$1:$BE$400,AD$1,FALSE)</f>
        <v>0</v>
      </c>
      <c r="AE17" s="197">
        <f>VLOOKUP($A17,'mat2'!$A$1:$BE$400,AE$1,FALSE)</f>
        <v>0</v>
      </c>
      <c r="AF17" s="197">
        <f>VLOOKUP($A17,'mat2'!$A$1:$BE$400,AF$1,FALSE)</f>
        <v>0</v>
      </c>
      <c r="AG17" s="197">
        <f>VLOOKUP($A17,'mat2'!$A$1:$BE$400,AG$1,FALSE)</f>
        <v>0</v>
      </c>
      <c r="AH17" s="195">
        <f>VLOOKUP($A17,'mat2'!$A$1:$BE$400,AH$1,FALSE)</f>
        <v>5</v>
      </c>
      <c r="AI17" s="199">
        <f>VLOOKUP($A17,'mat2'!$A$1:$BE$400,AI$1,FALSE)</f>
        <v>0</v>
      </c>
      <c r="AJ17" s="200">
        <f>VLOOKUP($A17,'mat2'!$A$1:$BE$400,AJ$1,FALSE)</f>
        <v>0</v>
      </c>
      <c r="AK17" s="195">
        <f>VLOOKUP($A17,'mat2'!$A$1:$BE$400,AK$1,FALSE)</f>
        <v>0</v>
      </c>
      <c r="AL17" s="193">
        <f>VLOOKUP($A17,'mat2'!$A$1:$BE$400,AL$1,FALSE)</f>
        <v>0</v>
      </c>
      <c r="AM17" s="201">
        <f>VLOOKUP($A17,'mat2'!$A$1:$BE$400,AM$1,FALSE)</f>
        <v>1E-3</v>
      </c>
      <c r="AN17" s="201">
        <f>VLOOKUP($A17,'mat2'!$A$1:$BE$400,AN$1,FALSE)</f>
        <v>0</v>
      </c>
      <c r="AO17" s="195">
        <f>VLOOKUP($A17,'mat2'!$A$1:$BE$400,AO$1,FALSE)</f>
        <v>0</v>
      </c>
      <c r="AP17" s="202">
        <f>VLOOKUP($A17,'mat2'!$A$1:$BE$400,AP$1,FALSE)</f>
        <v>0</v>
      </c>
      <c r="AQ17" s="203">
        <f>VLOOKUP($A17,'mat2'!$A$1:$BE$400,AQ$1,FALSE)</f>
        <v>0</v>
      </c>
      <c r="AR17" s="203">
        <f>VLOOKUP($A17,'mat2'!$A$1:$BE$400,AR$1,FALSE)</f>
        <v>0</v>
      </c>
      <c r="AS17" s="199">
        <f>VLOOKUP($A17,'mat2'!$A$1:$BE$400,AS$1,FALSE)</f>
        <v>2</v>
      </c>
      <c r="AT17" s="199">
        <f>VLOOKUP($A17,'mat2'!$A$1:$BE$400,AT$1,FALSE)</f>
        <v>1</v>
      </c>
      <c r="AU17" s="199">
        <f>VLOOKUP($A17,'mat2'!$A$1:$BE$400,AU$1,FALSE)</f>
        <v>0</v>
      </c>
      <c r="AV17" s="199">
        <f>VLOOKUP($A17,'mat2'!$A$1:$BE$400,AV$1,FALSE)</f>
        <v>0</v>
      </c>
      <c r="AW17" s="199">
        <f>VLOOKUP($A17,'mat2'!$A$1:$BE$400,AW$1,FALSE)</f>
        <v>8</v>
      </c>
      <c r="AX17" s="195">
        <f>VLOOKUP($A17,'mat2'!$A$1:$BE$400,AX$1,FALSE)</f>
        <v>0.01</v>
      </c>
      <c r="AY17" s="201">
        <f>VLOOKUP($A17,'mat2'!$A$1:$BE$400,AY$1,FALSE)</f>
        <v>3.1619999999999999</v>
      </c>
      <c r="AZ17" s="199">
        <f>VLOOKUP($A17,'mat2'!$A$1:$BE$400,AZ$1,FALSE)</f>
        <v>6</v>
      </c>
      <c r="BA17" s="203">
        <f>VLOOKUP($A17,'mat2'!$A$1:$BE$400,BA$1,FALSE)</f>
        <v>0</v>
      </c>
      <c r="BB17" s="193">
        <f t="shared" si="0"/>
        <v>0</v>
      </c>
      <c r="BC17" s="206" t="str">
        <f t="shared" si="3"/>
        <v xml:space="preserve">   20    9 Ac1###Ac1
#----SIGM0--------GO-------PMG-------RK0-------PMK-------POI--------AA--------BB
    5.0000    3750.0    0.5000    9780.0    0.5000    0.3300 1.0000E-3 0.0000E+0
#------RHO--------PN-------WKF-----WIDTH----L-JOIN---LR--IAB-----FAABB-IUST-KILL
    1.5000    0.6700 2.2000E+6    5.0000    2    0    1    0    0.0000    0    0
#-----HMAX-IS12-ITAU------TAU1------DTAU-NEXT-IRYL----ALPHAE-----BETAE-NSP4-IGKS
    0.2000    0    8    0.0100   3.16200    0    0 0.0000E+0 0.0000E+0    6    0
#--------C------PHIF------PHIP--------S1--------W1--------P1--------P2--------C1
    0.0000   25.0000    0.0000    0.0000    0.0000    0.0000    0.0000    0.0000
#---+----+----+----+----+----+----+----+----+----+----+----+----+----+----+----+</v>
      </c>
      <c r="BD17" s="206">
        <f t="shared" si="4"/>
        <v>3</v>
      </c>
      <c r="BE17" s="209" t="str">
        <f t="shared" si="5"/>
        <v xml:space="preserve">   20    9 Ac1###Ac1</v>
      </c>
      <c r="BF17" s="207" t="str">
        <f t="shared" si="6"/>
        <v xml:space="preserve">    5.0000    3750.0    0.5000    9780.0    0.5000    0.3300 1.0000E-3 0.0000E+0</v>
      </c>
      <c r="BG17" s="212" t="str">
        <f t="shared" si="7"/>
        <v xml:space="preserve">    1.5000    0.6700 2.2000E+6    5.0000    2    0    1    0    0.0000    0    0</v>
      </c>
      <c r="BH17" s="210" t="str">
        <f t="shared" si="8"/>
        <v xml:space="preserve">    0.2000    0    8    0.0100   3.16200    0    0 0.0000E+0 0.0000E+0    6    0</v>
      </c>
      <c r="BI17" s="214" t="str">
        <f t="shared" si="9"/>
        <v xml:space="preserve">    0.0000   25.0000    0.0000    0.0000    0.0000    0.0000    0.0000    0.0000</v>
      </c>
      <c r="BJ17" s="211" t="str">
        <f t="shared" si="10"/>
        <v xml:space="preserve">    0    0 0.0000E+0                                       0.0000</v>
      </c>
      <c r="BK17" s="213" t="str">
        <f t="shared" si="11"/>
        <v xml:space="preserve">         0    0.0000    0.0000    0.0000    0.0000    0.0000    0.0000    0.0000</v>
      </c>
      <c r="BL17" s="132"/>
      <c r="BM17" s="132"/>
      <c r="BN17" s="132"/>
      <c r="BO17" s="132" t="s">
        <v>473</v>
      </c>
      <c r="BP17" s="31" t="str">
        <f t="shared" ca="1" si="1"/>
        <v>===8番ﾃﾞｰﾀ区切り===
kaneko
8_Ac1
    9
2018.9.11.11.22.22
荷重ｹｰｽ番号－未定
    5.0000    3750.0    0.5000    9780.0    0.5000    0.3300 1.0000E-3 0.0000E+0
    1.5000    0.6700 2.2000E+6    5.0000    2    0    1    0    0.0000    0    0
    0.2000    0    8    0.0100   3.16200    0    0 0.0000E+0 0.0000E+0    6    0
    0.0000   25.0000    0.0000    0.0000    0.0000    0.0000    0.0000    0.0000
    0    0 0.0000E+0                                       0.0000</v>
      </c>
      <c r="BQ17" s="31">
        <f t="shared" si="13"/>
        <v>8</v>
      </c>
      <c r="BR17" s="132" t="str">
        <f t="shared" si="2"/>
        <v>===8番ﾃﾞｰﾀ区切り===</v>
      </c>
    </row>
    <row r="18" spans="1:70">
      <c r="A18">
        <f t="shared" ref="A18:B18" si="18">A17+1</f>
        <v>10</v>
      </c>
      <c r="B18" s="136">
        <f t="shared" si="18"/>
        <v>9</v>
      </c>
      <c r="C18" s="135">
        <f>VLOOKUP($A18,'mat2'!$A$1:$BE$400,C$1,FALSE)</f>
        <v>31</v>
      </c>
      <c r="D18" s="32" t="str">
        <f>VLOOKUP($A18,'mat2'!$A$1:$BE$400,D$1,FALSE)</f>
        <v>Dc2</v>
      </c>
      <c r="E18" s="195">
        <f>VLOOKUP($A18,'mat2'!$A$1:$BE$400,E$1,FALSE)</f>
        <v>1.7</v>
      </c>
      <c r="F18" s="196">
        <f>VLOOKUP($A18,'mat2'!$A$1:$BE$400,F$1,FALSE)</f>
        <v>86.4</v>
      </c>
      <c r="G18" s="85">
        <f>VLOOKUP($A18,'mat2'!$A$1:$BE$400,G$1,FALSE)</f>
        <v>34000</v>
      </c>
      <c r="H18" s="197">
        <f>VLOOKUP($A18,'mat2'!$A$1:$BE$400,H$1,FALSE)</f>
        <v>0</v>
      </c>
      <c r="I18" s="85">
        <f>VLOOKUP($A18,'mat2'!$A$1:$BE$400,I$1,FALSE)</f>
        <v>88670</v>
      </c>
      <c r="J18" s="197">
        <f>VLOOKUP($A18,'mat2'!$A$1:$BE$400,J$1,FALSE)</f>
        <v>0</v>
      </c>
      <c r="K18" s="195">
        <f>VLOOKUP($A18,'mat2'!$A$1:$BE$400,K$1,FALSE)</f>
        <v>0.33</v>
      </c>
      <c r="L18" s="195">
        <f>VLOOKUP($A18,'mat2'!$A$1:$BE$400,L$1,FALSE)</f>
        <v>0.55000000000000004</v>
      </c>
      <c r="M18" s="198">
        <f>VLOOKUP($A18,'mat2'!$A$1:$BE$400,M$1,FALSE)</f>
        <v>2200000</v>
      </c>
      <c r="N18" s="195">
        <f>VLOOKUP($A18,'mat2'!$A$1:$BE$400,N$1,FALSE)</f>
        <v>0.2</v>
      </c>
      <c r="O18" s="196">
        <f>VLOOKUP($A18,'mat2'!$A$1:$BE$400,O$1,FALSE)</f>
        <v>100</v>
      </c>
      <c r="P18" s="196">
        <f>VLOOKUP($A18,'mat2'!$A$1:$BE$400,P$1,FALSE)</f>
        <v>0</v>
      </c>
      <c r="Q18" s="194">
        <f>VLOOKUP($A18,'mat2'!$A$1:$BE$400,Q$1,FALSE)</f>
        <v>0</v>
      </c>
      <c r="R18" s="195">
        <f>VLOOKUP($A18,'mat2'!$A$1:$BE$400,R$1,FALSE)</f>
        <v>0</v>
      </c>
      <c r="S18" s="195">
        <f>VLOOKUP($A18,'mat2'!$A$1:$BE$400,S$1,FALSE)</f>
        <v>0</v>
      </c>
      <c r="T18" s="195">
        <f>VLOOKUP($A18,'mat2'!$A$1:$BE$400,T$1,FALSE)</f>
        <v>0</v>
      </c>
      <c r="U18" s="195">
        <f>VLOOKUP($A18,'mat2'!$A$1:$BE$400,U$1,FALSE)</f>
        <v>0</v>
      </c>
      <c r="V18" s="195">
        <f>VLOOKUP($A18,'mat2'!$A$1:$BE$400,V$1,FALSE)</f>
        <v>0</v>
      </c>
      <c r="W18" s="194">
        <f>VLOOKUP($A18,'mat2'!$A$1:$BE$400,W$1,FALSE)</f>
        <v>0</v>
      </c>
      <c r="X18" s="194">
        <f>VLOOKUP($A18,'mat2'!$A$1:$BE$400,X$1,FALSE)</f>
        <v>0</v>
      </c>
      <c r="Y18" s="194">
        <f>VLOOKUP($A18,'mat2'!$A$1:$BE$400,Y$1,FALSE)</f>
        <v>0</v>
      </c>
      <c r="Z18" s="194">
        <f>VLOOKUP($A18,'mat2'!$A$1:$BE$400,Z$1,FALSE)</f>
        <v>0</v>
      </c>
      <c r="AA18" s="195">
        <f>VLOOKUP($A18,'mat2'!$A$1:$BE$400,AA$1,FALSE)</f>
        <v>0</v>
      </c>
      <c r="AB18" s="195">
        <f>VLOOKUP($A18,'mat2'!$A$1:$BE$400,AB$1,FALSE)</f>
        <v>0</v>
      </c>
      <c r="AC18" s="195">
        <f>VLOOKUP($A18,'mat2'!$A$1:$BE$400,AC$1,FALSE)</f>
        <v>0</v>
      </c>
      <c r="AD18" s="197">
        <f>VLOOKUP($A18,'mat2'!$A$1:$BE$400,AD$1,FALSE)</f>
        <v>0</v>
      </c>
      <c r="AE18" s="197">
        <f>VLOOKUP($A18,'mat2'!$A$1:$BE$400,AE$1,FALSE)</f>
        <v>0</v>
      </c>
      <c r="AF18" s="197">
        <f>VLOOKUP($A18,'mat2'!$A$1:$BE$400,AF$1,FALSE)</f>
        <v>0</v>
      </c>
      <c r="AG18" s="197">
        <f>VLOOKUP($A18,'mat2'!$A$1:$BE$400,AG$1,FALSE)</f>
        <v>0</v>
      </c>
      <c r="AH18" s="195">
        <f>VLOOKUP($A18,'mat2'!$A$1:$BE$400,AH$1,FALSE)</f>
        <v>5</v>
      </c>
      <c r="AI18" s="199">
        <f>VLOOKUP($A18,'mat2'!$A$1:$BE$400,AI$1,FALSE)</f>
        <v>0</v>
      </c>
      <c r="AJ18" s="200">
        <f>VLOOKUP($A18,'mat2'!$A$1:$BE$400,AJ$1,FALSE)</f>
        <v>0</v>
      </c>
      <c r="AK18" s="195">
        <f>VLOOKUP($A18,'mat2'!$A$1:$BE$400,AK$1,FALSE)</f>
        <v>0</v>
      </c>
      <c r="AL18" s="193">
        <f>VLOOKUP($A18,'mat2'!$A$1:$BE$400,AL$1,FALSE)</f>
        <v>0</v>
      </c>
      <c r="AM18" s="201">
        <f>VLOOKUP($A18,'mat2'!$A$1:$BE$400,AM$1,FALSE)</f>
        <v>1E-3</v>
      </c>
      <c r="AN18" s="201">
        <f>VLOOKUP($A18,'mat2'!$A$1:$BE$400,AN$1,FALSE)</f>
        <v>0</v>
      </c>
      <c r="AO18" s="195">
        <f>VLOOKUP($A18,'mat2'!$A$1:$BE$400,AO$1,FALSE)</f>
        <v>0</v>
      </c>
      <c r="AP18" s="202">
        <f>VLOOKUP($A18,'mat2'!$A$1:$BE$400,AP$1,FALSE)</f>
        <v>0</v>
      </c>
      <c r="AQ18" s="203">
        <f>VLOOKUP($A18,'mat2'!$A$1:$BE$400,AQ$1,FALSE)</f>
        <v>0</v>
      </c>
      <c r="AR18" s="203">
        <f>VLOOKUP($A18,'mat2'!$A$1:$BE$400,AR$1,FALSE)</f>
        <v>0</v>
      </c>
      <c r="AS18" s="199">
        <f>VLOOKUP($A18,'mat2'!$A$1:$BE$400,AS$1,FALSE)</f>
        <v>2</v>
      </c>
      <c r="AT18" s="199">
        <f>VLOOKUP($A18,'mat2'!$A$1:$BE$400,AT$1,FALSE)</f>
        <v>1</v>
      </c>
      <c r="AU18" s="199">
        <f>VLOOKUP($A18,'mat2'!$A$1:$BE$400,AU$1,FALSE)</f>
        <v>0</v>
      </c>
      <c r="AV18" s="199">
        <f>VLOOKUP($A18,'mat2'!$A$1:$BE$400,AV$1,FALSE)</f>
        <v>0</v>
      </c>
      <c r="AW18" s="199">
        <f>VLOOKUP($A18,'mat2'!$A$1:$BE$400,AW$1,FALSE)</f>
        <v>8</v>
      </c>
      <c r="AX18" s="195">
        <f>VLOOKUP($A18,'mat2'!$A$1:$BE$400,AX$1,FALSE)</f>
        <v>0.01</v>
      </c>
      <c r="AY18" s="201">
        <f>VLOOKUP($A18,'mat2'!$A$1:$BE$400,AY$1,FALSE)</f>
        <v>3.1619999999999999</v>
      </c>
      <c r="AZ18" s="199">
        <f>VLOOKUP($A18,'mat2'!$A$1:$BE$400,AZ$1,FALSE)</f>
        <v>6</v>
      </c>
      <c r="BA18" s="203">
        <f>VLOOKUP($A18,'mat2'!$A$1:$BE$400,BA$1,FALSE)</f>
        <v>0</v>
      </c>
      <c r="BB18" s="193">
        <f t="shared" si="0"/>
        <v>0</v>
      </c>
      <c r="BC18" s="206" t="str">
        <f t="shared" si="3"/>
        <v xml:space="preserve">   31    9 Dc2###Dc2
#----SIGM0--------GO-------PMG-------RK0-------PMK-------POI--------AA--------BB
   86.4000   34000.0    0.0000   88670.0    0.0000    0.3300 1.0000E-3 0.0000E+0
#------RHO--------PN-------WKF-----WIDTH----L-JOIN---LR--IAB-----FAABB-IUST-KILL
    1.7000    0.5500 2.2000E+6    5.0000    2    0    1    0    0.0000    0    0
#-----HMAX-IS12-ITAU------TAU1------DTAU-NEXT-IRYL----ALPHAE-----BETAE-NSP4-IGKS
    0.2000    0    8    0.0100   3.16200    0    0 0.0000E+0 0.0000E+0    6    0
#--------C------PHIF------PHIP--------S1--------W1--------P1--------P2--------C1
  100.0000    0.0000    0.0000    0.0000    0.0000    0.0000    0.0000    0.0000
#---+----+----+----+----+----+----+----+----+----+----+----+----+----+----+----+</v>
      </c>
      <c r="BD18" s="206">
        <f t="shared" si="4"/>
        <v>3</v>
      </c>
      <c r="BE18" s="209" t="str">
        <f t="shared" si="5"/>
        <v xml:space="preserve">   31    9 Dc2###Dc2</v>
      </c>
      <c r="BF18" s="207" t="str">
        <f t="shared" si="6"/>
        <v xml:space="preserve">   86.4000   34000.0    0.0000   88670.0    0.0000    0.3300 1.0000E-3 0.0000E+0</v>
      </c>
      <c r="BG18" s="212" t="str">
        <f t="shared" si="7"/>
        <v xml:space="preserve">    1.7000    0.5500 2.2000E+6    5.0000    2    0    1    0    0.0000    0    0</v>
      </c>
      <c r="BH18" s="210" t="str">
        <f t="shared" si="8"/>
        <v xml:space="preserve">    0.2000    0    8    0.0100   3.16200    0    0 0.0000E+0 0.0000E+0    6    0</v>
      </c>
      <c r="BI18" s="214" t="str">
        <f t="shared" si="9"/>
        <v xml:space="preserve">  100.0000    0.0000    0.0000    0.0000    0.0000    0.0000    0.0000    0.0000</v>
      </c>
      <c r="BJ18" s="211" t="str">
        <f t="shared" si="10"/>
        <v xml:space="preserve">    0    0 0.0000E+0                                       0.0000</v>
      </c>
      <c r="BK18" s="213" t="str">
        <f t="shared" si="11"/>
        <v xml:space="preserve">         0    0.0000    0.0000    0.0000    0.0000    0.0000    0.0000    0.0000</v>
      </c>
      <c r="BL18" s="132"/>
      <c r="BM18" s="132"/>
      <c r="BN18" s="132"/>
      <c r="BO18" s="132" t="s">
        <v>473</v>
      </c>
      <c r="BP18" s="31" t="str">
        <f t="shared" ca="1" si="1"/>
        <v>===9番ﾃﾞｰﾀ区切り===
kaneko
9_Dc2
    9
2018.9.11.11.22.22
荷重ｹｰｽ番号－未定
   86.4000   34000.0    0.0000   88670.0    0.0000    0.3300 1.0000E-3 0.0000E+0
    1.7000    0.5500 2.2000E+6    5.0000    2    0    1    0    0.0000    0    0
    0.2000    0    8    0.0100   3.16200    0    0 0.0000E+0 0.0000E+0    6    0
  100.0000    0.0000    0.0000    0.0000    0.0000    0.0000    0.0000    0.0000
    0    0 0.0000E+0                                       0.0000</v>
      </c>
      <c r="BQ18" s="31">
        <f t="shared" si="13"/>
        <v>9</v>
      </c>
      <c r="BR18" s="132" t="str">
        <f t="shared" si="2"/>
        <v>===9番ﾃﾞｰﾀ区切り===</v>
      </c>
    </row>
    <row r="19" spans="1:70">
      <c r="A19">
        <f t="shared" ref="A19:B19" si="19">A18+1</f>
        <v>11</v>
      </c>
      <c r="B19" s="136">
        <f t="shared" si="19"/>
        <v>10</v>
      </c>
      <c r="C19" s="135">
        <f>VLOOKUP($A19,'mat2'!$A$1:$BE$400,C$1,FALSE)</f>
        <v>32</v>
      </c>
      <c r="D19" s="32" t="str">
        <f>VLOOKUP($A19,'mat2'!$A$1:$BE$400,D$1,FALSE)</f>
        <v>Dg1</v>
      </c>
      <c r="E19" s="195">
        <f>VLOOKUP($A19,'mat2'!$A$1:$BE$400,E$1,FALSE)</f>
        <v>2</v>
      </c>
      <c r="F19" s="196">
        <f>VLOOKUP($A19,'mat2'!$A$1:$BE$400,F$1,FALSE)</f>
        <v>98</v>
      </c>
      <c r="G19" s="85">
        <f>VLOOKUP($A19,'mat2'!$A$1:$BE$400,G$1,FALSE)</f>
        <v>228200</v>
      </c>
      <c r="H19" s="197">
        <f>VLOOKUP($A19,'mat2'!$A$1:$BE$400,H$1,FALSE)</f>
        <v>0.5</v>
      </c>
      <c r="I19" s="85">
        <f>VLOOKUP($A19,'mat2'!$A$1:$BE$400,I$1,FALSE)</f>
        <v>595200</v>
      </c>
      <c r="J19" s="197">
        <f>VLOOKUP($A19,'mat2'!$A$1:$BE$400,J$1,FALSE)</f>
        <v>0.5</v>
      </c>
      <c r="K19" s="195">
        <f>VLOOKUP($A19,'mat2'!$A$1:$BE$400,K$1,FALSE)</f>
        <v>0.33</v>
      </c>
      <c r="L19" s="195">
        <f>VLOOKUP($A19,'mat2'!$A$1:$BE$400,L$1,FALSE)</f>
        <v>0.45</v>
      </c>
      <c r="M19" s="198">
        <f>VLOOKUP($A19,'mat2'!$A$1:$BE$400,M$1,FALSE)</f>
        <v>2200000</v>
      </c>
      <c r="N19" s="195">
        <f>VLOOKUP($A19,'mat2'!$A$1:$BE$400,N$1,FALSE)</f>
        <v>0.24</v>
      </c>
      <c r="O19" s="196">
        <f>VLOOKUP($A19,'mat2'!$A$1:$BE$400,O$1,FALSE)</f>
        <v>0</v>
      </c>
      <c r="P19" s="196">
        <f>VLOOKUP($A19,'mat2'!$A$1:$BE$400,P$1,FALSE)</f>
        <v>44.49</v>
      </c>
      <c r="Q19" s="194">
        <f>VLOOKUP($A19,'mat2'!$A$1:$BE$400,Q$1,FALSE)</f>
        <v>0</v>
      </c>
      <c r="R19" s="195">
        <f>VLOOKUP($A19,'mat2'!$A$1:$BE$400,R$1,FALSE)</f>
        <v>0</v>
      </c>
      <c r="S19" s="195">
        <f>VLOOKUP($A19,'mat2'!$A$1:$BE$400,S$1,FALSE)</f>
        <v>0</v>
      </c>
      <c r="T19" s="195">
        <f>VLOOKUP($A19,'mat2'!$A$1:$BE$400,T$1,FALSE)</f>
        <v>0</v>
      </c>
      <c r="U19" s="195">
        <f>VLOOKUP($A19,'mat2'!$A$1:$BE$400,U$1,FALSE)</f>
        <v>0</v>
      </c>
      <c r="V19" s="195">
        <f>VLOOKUP($A19,'mat2'!$A$1:$BE$400,V$1,FALSE)</f>
        <v>0</v>
      </c>
      <c r="W19" s="194">
        <f>VLOOKUP($A19,'mat2'!$A$1:$BE$400,W$1,FALSE)</f>
        <v>0</v>
      </c>
      <c r="X19" s="194">
        <f>VLOOKUP($A19,'mat2'!$A$1:$BE$400,X$1,FALSE)</f>
        <v>0</v>
      </c>
      <c r="Y19" s="194">
        <f>VLOOKUP($A19,'mat2'!$A$1:$BE$400,Y$1,FALSE)</f>
        <v>0</v>
      </c>
      <c r="Z19" s="194">
        <f>VLOOKUP($A19,'mat2'!$A$1:$BE$400,Z$1,FALSE)</f>
        <v>0</v>
      </c>
      <c r="AA19" s="195">
        <f>VLOOKUP($A19,'mat2'!$A$1:$BE$400,AA$1,FALSE)</f>
        <v>0</v>
      </c>
      <c r="AB19" s="195">
        <f>VLOOKUP($A19,'mat2'!$A$1:$BE$400,AB$1,FALSE)</f>
        <v>0</v>
      </c>
      <c r="AC19" s="195">
        <f>VLOOKUP($A19,'mat2'!$A$1:$BE$400,AC$1,FALSE)</f>
        <v>0</v>
      </c>
      <c r="AD19" s="197">
        <f>VLOOKUP($A19,'mat2'!$A$1:$BE$400,AD$1,FALSE)</f>
        <v>0</v>
      </c>
      <c r="AE19" s="197">
        <f>VLOOKUP($A19,'mat2'!$A$1:$BE$400,AE$1,FALSE)</f>
        <v>0</v>
      </c>
      <c r="AF19" s="197">
        <f>VLOOKUP($A19,'mat2'!$A$1:$BE$400,AF$1,FALSE)</f>
        <v>0</v>
      </c>
      <c r="AG19" s="197">
        <f>VLOOKUP($A19,'mat2'!$A$1:$BE$400,AG$1,FALSE)</f>
        <v>0</v>
      </c>
      <c r="AH19" s="195">
        <f>VLOOKUP($A19,'mat2'!$A$1:$BE$400,AH$1,FALSE)</f>
        <v>5</v>
      </c>
      <c r="AI19" s="199">
        <f>VLOOKUP($A19,'mat2'!$A$1:$BE$400,AI$1,FALSE)</f>
        <v>0</v>
      </c>
      <c r="AJ19" s="200">
        <f>VLOOKUP($A19,'mat2'!$A$1:$BE$400,AJ$1,FALSE)</f>
        <v>0</v>
      </c>
      <c r="AK19" s="195">
        <f>VLOOKUP($A19,'mat2'!$A$1:$BE$400,AK$1,FALSE)</f>
        <v>0</v>
      </c>
      <c r="AL19" s="193">
        <f>VLOOKUP($A19,'mat2'!$A$1:$BE$400,AL$1,FALSE)</f>
        <v>0</v>
      </c>
      <c r="AM19" s="201">
        <f>VLOOKUP($A19,'mat2'!$A$1:$BE$400,AM$1,FALSE)</f>
        <v>1E-3</v>
      </c>
      <c r="AN19" s="201">
        <f>VLOOKUP($A19,'mat2'!$A$1:$BE$400,AN$1,FALSE)</f>
        <v>0</v>
      </c>
      <c r="AO19" s="195">
        <f>VLOOKUP($A19,'mat2'!$A$1:$BE$400,AO$1,FALSE)</f>
        <v>0</v>
      </c>
      <c r="AP19" s="202">
        <f>VLOOKUP($A19,'mat2'!$A$1:$BE$400,AP$1,FALSE)</f>
        <v>0</v>
      </c>
      <c r="AQ19" s="203">
        <f>VLOOKUP($A19,'mat2'!$A$1:$BE$400,AQ$1,FALSE)</f>
        <v>0</v>
      </c>
      <c r="AR19" s="203">
        <f>VLOOKUP($A19,'mat2'!$A$1:$BE$400,AR$1,FALSE)</f>
        <v>0</v>
      </c>
      <c r="AS19" s="199">
        <f>VLOOKUP($A19,'mat2'!$A$1:$BE$400,AS$1,FALSE)</f>
        <v>2</v>
      </c>
      <c r="AT19" s="199">
        <f>VLOOKUP($A19,'mat2'!$A$1:$BE$400,AT$1,FALSE)</f>
        <v>1</v>
      </c>
      <c r="AU19" s="199">
        <f>VLOOKUP($A19,'mat2'!$A$1:$BE$400,AU$1,FALSE)</f>
        <v>0</v>
      </c>
      <c r="AV19" s="199">
        <f>VLOOKUP($A19,'mat2'!$A$1:$BE$400,AV$1,FALSE)</f>
        <v>0</v>
      </c>
      <c r="AW19" s="199">
        <f>VLOOKUP($A19,'mat2'!$A$1:$BE$400,AW$1,FALSE)</f>
        <v>8</v>
      </c>
      <c r="AX19" s="195">
        <f>VLOOKUP($A19,'mat2'!$A$1:$BE$400,AX$1,FALSE)</f>
        <v>0.01</v>
      </c>
      <c r="AY19" s="201">
        <f>VLOOKUP($A19,'mat2'!$A$1:$BE$400,AY$1,FALSE)</f>
        <v>3.1619999999999999</v>
      </c>
      <c r="AZ19" s="199">
        <f>VLOOKUP($A19,'mat2'!$A$1:$BE$400,AZ$1,FALSE)</f>
        <v>6</v>
      </c>
      <c r="BA19" s="203">
        <f>VLOOKUP($A19,'mat2'!$A$1:$BE$400,BA$1,FALSE)</f>
        <v>0</v>
      </c>
      <c r="BB19" s="193">
        <f t="shared" si="0"/>
        <v>0</v>
      </c>
      <c r="BC19" s="206" t="str">
        <f t="shared" si="3"/>
        <v xml:space="preserve">   32    9 Dg1###Dg1
#----SIGM0--------GO-------PMG-------RK0-------PMK-------POI--------AA--------BB
   98.0000  228200.0    0.5000  595200.0    0.5000    0.3300 1.0000E-3 0.0000E+0
#------RHO--------PN-------WKF-----WIDTH----L-JOIN---LR--IAB-----FAABB-IUST-KILL
    2.0000    0.4500 2.2000E+6    5.0000    2    0    1    0    0.0000    0    0
#-----HMAX-IS12-ITAU------TAU1------DTAU-NEXT-IRYL----ALPHAE-----BETAE-NSP4-IGKS
    0.2400    0    8    0.0100   3.16200    0    0 0.0000E+0 0.0000E+0    6    0
#--------C------PHIF------PHIP--------S1--------W1--------P1--------P2--------C1
    0.0000   44.4900    0.0000    0.0000    0.0000    0.0000    0.0000    0.0000
#---+----+----+----+----+----+----+----+----+----+----+----+----+----+----+----+</v>
      </c>
      <c r="BD19" s="206">
        <f t="shared" si="4"/>
        <v>3</v>
      </c>
      <c r="BE19" s="209" t="str">
        <f t="shared" si="5"/>
        <v xml:space="preserve">   32    9 Dg1###Dg1</v>
      </c>
      <c r="BF19" s="207" t="str">
        <f t="shared" si="6"/>
        <v xml:space="preserve">   98.0000  228200.0    0.5000  595200.0    0.5000    0.3300 1.0000E-3 0.0000E+0</v>
      </c>
      <c r="BG19" s="212" t="str">
        <f t="shared" si="7"/>
        <v xml:space="preserve">    2.0000    0.4500 2.2000E+6    5.0000    2    0    1    0    0.0000    0    0</v>
      </c>
      <c r="BH19" s="210" t="str">
        <f t="shared" si="8"/>
        <v xml:space="preserve">    0.2400    0    8    0.0100   3.16200    0    0 0.0000E+0 0.0000E+0    6    0</v>
      </c>
      <c r="BI19" s="214" t="str">
        <f t="shared" si="9"/>
        <v xml:space="preserve">    0.0000   44.4900    0.0000    0.0000    0.0000    0.0000    0.0000    0.0000</v>
      </c>
      <c r="BJ19" s="211" t="str">
        <f t="shared" si="10"/>
        <v xml:space="preserve">    0    0 0.0000E+0                                       0.0000</v>
      </c>
      <c r="BK19" s="213" t="str">
        <f t="shared" si="11"/>
        <v xml:space="preserve">         0    0.0000    0.0000    0.0000    0.0000    0.0000    0.0000    0.0000</v>
      </c>
      <c r="BL19" s="132"/>
      <c r="BM19" s="132"/>
      <c r="BN19" s="132"/>
      <c r="BO19" s="132" t="s">
        <v>473</v>
      </c>
      <c r="BP19" s="31" t="str">
        <f t="shared" ca="1" si="1"/>
        <v>===10番ﾃﾞｰﾀ区切り===
kaneko
10_Dg1
    9
2018.9.11.11.22.22
荷重ｹｰｽ番号－未定
   98.0000  228200.0    0.5000  595200.0    0.5000    0.3300 1.0000E-3 0.0000E+0
    2.0000    0.4500 2.2000E+6    5.0000    2    0    1    0    0.0000    0    0
    0.2400    0    8    0.0100   3.16200    0    0 0.0000E+0 0.0000E+0    6    0
    0.0000   44.4900    0.0000    0.0000    0.0000    0.0000    0.0000    0.0000
    0    0 0.0000E+0                                       0.0000</v>
      </c>
      <c r="BQ19" s="31">
        <f t="shared" si="13"/>
        <v>10</v>
      </c>
      <c r="BR19" s="132" t="str">
        <f t="shared" si="2"/>
        <v>===10番ﾃﾞｰﾀ区切り===</v>
      </c>
    </row>
    <row r="20" spans="1:70">
      <c r="A20">
        <f t="shared" ref="A20:B20" si="20">A19+1</f>
        <v>12</v>
      </c>
      <c r="B20" s="136">
        <f t="shared" si="20"/>
        <v>11</v>
      </c>
      <c r="C20" s="135" t="str">
        <f>VLOOKUP($A20,'mat2'!$A$1:$BE$400,C$1,FALSE)</f>
        <v>MA</v>
      </c>
      <c r="D20" s="32" t="str">
        <f>VLOOKUP($A20,'mat2'!$A$1:$BE$400,D$1,FALSE)</f>
        <v>XHED</v>
      </c>
      <c r="E20" s="195" t="str">
        <f>VLOOKUP($A20,'mat2'!$A$1:$BE$400,E$1,FALSE)</f>
        <v>RHO</v>
      </c>
      <c r="F20" s="196" t="str">
        <f>VLOOKUP($A20,'mat2'!$A$1:$BE$400,F$1,FALSE)</f>
        <v>E</v>
      </c>
      <c r="G20" s="85" t="str">
        <f>VLOOKUP($A20,'mat2'!$A$1:$BE$400,G$1,FALSE)</f>
        <v>POI</v>
      </c>
      <c r="H20" s="197" t="str">
        <f>VLOOKUP($A20,'mat2'!$A$1:$BE$400,H$1,FALSE)</f>
        <v>L</v>
      </c>
      <c r="I20" s="85" t="str">
        <f>VLOOKUP($A20,'mat2'!$A$1:$BE$400,I$1,FALSE)</f>
        <v>LR</v>
      </c>
      <c r="J20" s="197" t="str">
        <f>VLOOKUP($A20,'mat2'!$A$1:$BE$400,J$1,FALSE)</f>
        <v>JOINTS</v>
      </c>
      <c r="K20" s="195" t="str">
        <f>VLOOKUP($A20,'mat2'!$A$1:$BE$400,K$1,FALSE)</f>
        <v>IUST</v>
      </c>
      <c r="L20" s="195" t="str">
        <f>VLOOKUP($A20,'mat2'!$A$1:$BE$400,L$1,FALSE)</f>
        <v>KILL</v>
      </c>
      <c r="M20" s="198" t="str">
        <f>VLOOKUP($A20,'mat2'!$A$1:$BE$400,M$1,FALSE)</f>
        <v>WIDTH</v>
      </c>
      <c r="N20" s="195" t="str">
        <f>VLOOKUP($A20,'mat2'!$A$1:$BE$400,N$1,FALSE)</f>
        <v>IRYL</v>
      </c>
      <c r="O20" s="196" t="str">
        <f>VLOOKUP($A20,'mat2'!$A$1:$BE$400,O$1,FALSE)</f>
        <v>ALPHAE</v>
      </c>
      <c r="P20" s="196" t="str">
        <f>VLOOKUP($A20,'mat2'!$A$1:$BE$400,P$1,FALSE)</f>
        <v>BETAE</v>
      </c>
      <c r="Q20" s="194" t="str">
        <f>VLOOKUP($A20,'mat2'!$A$1:$BE$400,Q$1,FALSE)</f>
        <v/>
      </c>
      <c r="R20" s="195" t="str">
        <f>VLOOKUP($A20,'mat2'!$A$1:$BE$400,R$1,FALSE)</f>
        <v/>
      </c>
      <c r="S20" s="195" t="str">
        <f>VLOOKUP($A20,'mat2'!$A$1:$BE$400,S$1,FALSE)</f>
        <v/>
      </c>
      <c r="T20" s="195" t="str">
        <f>VLOOKUP($A20,'mat2'!$A$1:$BE$400,T$1,FALSE)</f>
        <v/>
      </c>
      <c r="U20" s="195" t="str">
        <f>VLOOKUP($A20,'mat2'!$A$1:$BE$400,U$1,FALSE)</f>
        <v/>
      </c>
      <c r="V20" s="195" t="str">
        <f>VLOOKUP($A20,'mat2'!$A$1:$BE$400,V$1,FALSE)</f>
        <v/>
      </c>
      <c r="W20" s="194" t="str">
        <f>VLOOKUP($A20,'mat2'!$A$1:$BE$400,W$1,FALSE)</f>
        <v/>
      </c>
      <c r="X20" s="194" t="str">
        <f>VLOOKUP($A20,'mat2'!$A$1:$BE$400,X$1,FALSE)</f>
        <v/>
      </c>
      <c r="Y20" s="194" t="str">
        <f>VLOOKUP($A20,'mat2'!$A$1:$BE$400,Y$1,FALSE)</f>
        <v/>
      </c>
      <c r="Z20" s="194" t="str">
        <f>VLOOKUP($A20,'mat2'!$A$1:$BE$400,Z$1,FALSE)</f>
        <v/>
      </c>
      <c r="AA20" s="195" t="str">
        <f>VLOOKUP($A20,'mat2'!$A$1:$BE$400,AA$1,FALSE)</f>
        <v/>
      </c>
      <c r="AB20" s="195" t="str">
        <f>VLOOKUP($A20,'mat2'!$A$1:$BE$400,AB$1,FALSE)</f>
        <v/>
      </c>
      <c r="AC20" s="195" t="str">
        <f>VLOOKUP($A20,'mat2'!$A$1:$BE$400,AC$1,FALSE)</f>
        <v/>
      </c>
      <c r="AD20" s="197" t="str">
        <f>VLOOKUP($A20,'mat2'!$A$1:$BE$400,AD$1,FALSE)</f>
        <v/>
      </c>
      <c r="AE20" s="197" t="str">
        <f>VLOOKUP($A20,'mat2'!$A$1:$BE$400,AE$1,FALSE)</f>
        <v/>
      </c>
      <c r="AF20" s="197" t="str">
        <f>VLOOKUP($A20,'mat2'!$A$1:$BE$400,AF$1,FALSE)</f>
        <v/>
      </c>
      <c r="AG20" s="197" t="str">
        <f>VLOOKUP($A20,'mat2'!$A$1:$BE$400,AG$1,FALSE)</f>
        <v/>
      </c>
      <c r="AH20" s="195" t="str">
        <f>VLOOKUP($A20,'mat2'!$A$1:$BE$400,AH$1,FALSE)</f>
        <v/>
      </c>
      <c r="AI20" s="199" t="str">
        <f>VLOOKUP($A20,'mat2'!$A$1:$BE$400,AI$1,FALSE)</f>
        <v/>
      </c>
      <c r="AJ20" s="200" t="str">
        <f>VLOOKUP($A20,'mat2'!$A$1:$BE$400,AJ$1,FALSE)</f>
        <v/>
      </c>
      <c r="AK20" s="195" t="str">
        <f>VLOOKUP($A20,'mat2'!$A$1:$BE$400,AK$1,FALSE)</f>
        <v/>
      </c>
      <c r="AL20" s="193" t="str">
        <f>VLOOKUP($A20,'mat2'!$A$1:$BE$400,AL$1,FALSE)</f>
        <v/>
      </c>
      <c r="AM20" s="201" t="str">
        <f>VLOOKUP($A20,'mat2'!$A$1:$BE$400,AM$1,FALSE)</f>
        <v/>
      </c>
      <c r="AN20" s="201" t="str">
        <f>VLOOKUP($A20,'mat2'!$A$1:$BE$400,AN$1,FALSE)</f>
        <v/>
      </c>
      <c r="AO20" s="195" t="str">
        <f>VLOOKUP($A20,'mat2'!$A$1:$BE$400,AO$1,FALSE)</f>
        <v/>
      </c>
      <c r="AP20" s="202" t="str">
        <f>VLOOKUP($A20,'mat2'!$A$1:$BE$400,AP$1,FALSE)</f>
        <v/>
      </c>
      <c r="AQ20" s="203" t="str">
        <f>VLOOKUP($A20,'mat2'!$A$1:$BE$400,AQ$1,FALSE)</f>
        <v/>
      </c>
      <c r="AR20" s="203" t="str">
        <f>VLOOKUP($A20,'mat2'!$A$1:$BE$400,AR$1,FALSE)</f>
        <v/>
      </c>
      <c r="AS20" s="199" t="str">
        <f>VLOOKUP($A20,'mat2'!$A$1:$BE$400,AS$1,FALSE)</f>
        <v/>
      </c>
      <c r="AT20" s="199" t="str">
        <f>VLOOKUP($A20,'mat2'!$A$1:$BE$400,AT$1,FALSE)</f>
        <v/>
      </c>
      <c r="AU20" s="199" t="str">
        <f>VLOOKUP($A20,'mat2'!$A$1:$BE$400,AU$1,FALSE)</f>
        <v/>
      </c>
      <c r="AV20" s="199" t="str">
        <f>VLOOKUP($A20,'mat2'!$A$1:$BE$400,AV$1,FALSE)</f>
        <v/>
      </c>
      <c r="AW20" s="199" t="str">
        <f>VLOOKUP($A20,'mat2'!$A$1:$BE$400,AW$1,FALSE)</f>
        <v/>
      </c>
      <c r="AX20" s="195" t="str">
        <f>VLOOKUP($A20,'mat2'!$A$1:$BE$400,AX$1,FALSE)</f>
        <v/>
      </c>
      <c r="AY20" s="201" t="str">
        <f>VLOOKUP($A20,'mat2'!$A$1:$BE$400,AY$1,FALSE)</f>
        <v/>
      </c>
      <c r="AZ20" s="199" t="str">
        <f>VLOOKUP($A20,'mat2'!$A$1:$BE$400,AZ$1,FALSE)</f>
        <v/>
      </c>
      <c r="BA20" s="203" t="str">
        <f>VLOOKUP($A20,'mat2'!$A$1:$BE$400,BA$1,FALSE)</f>
        <v/>
      </c>
      <c r="BB20" s="193">
        <f t="shared" si="0"/>
        <v>2</v>
      </c>
      <c r="BC20" s="206" t="e">
        <f t="shared" si="3"/>
        <v>#VALUE!</v>
      </c>
      <c r="BD20" s="206">
        <f t="shared" si="4"/>
        <v>0</v>
      </c>
      <c r="BE20" s="209" t="e">
        <f t="shared" si="5"/>
        <v>#VALUE!</v>
      </c>
      <c r="BF20" s="207" t="str">
        <f t="shared" si="6"/>
        <v xml:space="preserve">         E       POI         L        LR    JOINTS      IUST                    </v>
      </c>
      <c r="BG20" s="212" t="str">
        <f t="shared" si="7"/>
        <v xml:space="preserve">       RHO      KILL     WIDTH                                                  </v>
      </c>
      <c r="BH20" s="210" t="str">
        <f t="shared" si="8"/>
        <v xml:space="preserve">      IRYL                                  2                                   </v>
      </c>
      <c r="BI20" s="214" t="str">
        <f t="shared" si="9"/>
        <v xml:space="preserve">    ALPHAE     BETAE                                                            </v>
      </c>
      <c r="BJ20" s="211" t="str">
        <f t="shared" si="10"/>
        <v xml:space="preserve">                                                                 </v>
      </c>
      <c r="BK20" s="213" t="e">
        <f t="shared" si="11"/>
        <v>#VALUE!</v>
      </c>
      <c r="BL20" s="132"/>
      <c r="BM20" s="132"/>
      <c r="BN20" s="132"/>
      <c r="BO20" s="132" t="s">
        <v>473</v>
      </c>
      <c r="BP20" s="31" t="str">
        <f t="shared" ca="1" si="1"/>
        <v xml:space="preserve">===11番ﾃﾞｰﾀ区切り===
kaneko
11_XHED
    9
2018.9.11.11.22.22
荷重ｹｰｽ番号－未定
         E       POI         L        LR    JOINTS      IUST                    
       RHO      KILL     WIDTH                                                  
      IRYL                                  2                                   
    ALPHAE     BETAE                                                            
                                                                 </v>
      </c>
      <c r="BQ20" s="31">
        <f t="shared" si="13"/>
        <v>11</v>
      </c>
      <c r="BR20" s="132" t="str">
        <f t="shared" si="2"/>
        <v>===11番ﾃﾞｰﾀ区切り===</v>
      </c>
    </row>
    <row r="21" spans="1:70">
      <c r="A21">
        <f t="shared" ref="A21:B21" si="21">A20+1</f>
        <v>13</v>
      </c>
      <c r="B21" s="136">
        <f t="shared" si="21"/>
        <v>12</v>
      </c>
      <c r="C21" s="135">
        <f>VLOOKUP($A21,'mat2'!$A$1:$BE$400,C$1,FALSE)</f>
        <v>15</v>
      </c>
      <c r="D21" s="32" t="str">
        <f>VLOOKUP($A21,'mat2'!$A$1:$BE$400,D$1,FALSE)</f>
        <v>嵩上げ地下水面上</v>
      </c>
      <c r="E21" s="195">
        <f>VLOOKUP($A21,'mat2'!$A$1:$BE$400,E$1,FALSE)</f>
        <v>2.35</v>
      </c>
      <c r="F21" s="196">
        <f>VLOOKUP($A21,'mat2'!$A$1:$BE$400,F$1,FALSE)</f>
        <v>29500000</v>
      </c>
      <c r="G21" s="85">
        <f>VLOOKUP($A21,'mat2'!$A$1:$BE$400,G$1,FALSE)</f>
        <v>0.17</v>
      </c>
      <c r="H21" s="197">
        <f>VLOOKUP($A21,'mat2'!$A$1:$BE$400,H$1,FALSE)</f>
        <v>2</v>
      </c>
      <c r="I21" s="85">
        <f>VLOOKUP($A21,'mat2'!$A$1:$BE$400,I$1,FALSE)</f>
        <v>2</v>
      </c>
      <c r="J21" s="197">
        <f>VLOOKUP($A21,'mat2'!$A$1:$BE$400,J$1,FALSE)</f>
        <v>1</v>
      </c>
      <c r="K21" s="195">
        <f>VLOOKUP($A21,'mat2'!$A$1:$BE$400,K$1,FALSE)</f>
        <v>0</v>
      </c>
      <c r="L21" s="195">
        <f>VLOOKUP($A21,'mat2'!$A$1:$BE$400,L$1,FALSE)</f>
        <v>0</v>
      </c>
      <c r="M21" s="198">
        <f>VLOOKUP($A21,'mat2'!$A$1:$BE$400,M$1,FALSE)</f>
        <v>5</v>
      </c>
      <c r="N21" s="195">
        <f>VLOOKUP($A21,'mat2'!$A$1:$BE$400,N$1,FALSE)</f>
        <v>0</v>
      </c>
      <c r="O21" s="196">
        <f>VLOOKUP($A21,'mat2'!$A$1:$BE$400,O$1,FALSE)</f>
        <v>0</v>
      </c>
      <c r="P21" s="196">
        <f>VLOOKUP($A21,'mat2'!$A$1:$BE$400,P$1,FALSE)</f>
        <v>0</v>
      </c>
      <c r="Q21" s="194" t="str">
        <f>VLOOKUP($A21,'mat2'!$A$1:$BE$400,Q$1,FALSE)</f>
        <v/>
      </c>
      <c r="R21" s="195" t="str">
        <f>VLOOKUP($A21,'mat2'!$A$1:$BE$400,R$1,FALSE)</f>
        <v/>
      </c>
      <c r="S21" s="195" t="str">
        <f>VLOOKUP($A21,'mat2'!$A$1:$BE$400,S$1,FALSE)</f>
        <v/>
      </c>
      <c r="T21" s="195" t="str">
        <f>VLOOKUP($A21,'mat2'!$A$1:$BE$400,T$1,FALSE)</f>
        <v/>
      </c>
      <c r="U21" s="195" t="str">
        <f>VLOOKUP($A21,'mat2'!$A$1:$BE$400,U$1,FALSE)</f>
        <v/>
      </c>
      <c r="V21" s="195" t="str">
        <f>VLOOKUP($A21,'mat2'!$A$1:$BE$400,V$1,FALSE)</f>
        <v/>
      </c>
      <c r="W21" s="194" t="str">
        <f>VLOOKUP($A21,'mat2'!$A$1:$BE$400,W$1,FALSE)</f>
        <v/>
      </c>
      <c r="X21" s="194" t="str">
        <f>VLOOKUP($A21,'mat2'!$A$1:$BE$400,X$1,FALSE)</f>
        <v/>
      </c>
      <c r="Y21" s="194" t="str">
        <f>VLOOKUP($A21,'mat2'!$A$1:$BE$400,Y$1,FALSE)</f>
        <v/>
      </c>
      <c r="Z21" s="194" t="str">
        <f>VLOOKUP($A21,'mat2'!$A$1:$BE$400,Z$1,FALSE)</f>
        <v/>
      </c>
      <c r="AA21" s="195" t="str">
        <f>VLOOKUP($A21,'mat2'!$A$1:$BE$400,AA$1,FALSE)</f>
        <v/>
      </c>
      <c r="AB21" s="195" t="str">
        <f>VLOOKUP($A21,'mat2'!$A$1:$BE$400,AB$1,FALSE)</f>
        <v/>
      </c>
      <c r="AC21" s="195" t="str">
        <f>VLOOKUP($A21,'mat2'!$A$1:$BE$400,AC$1,FALSE)</f>
        <v/>
      </c>
      <c r="AD21" s="197" t="str">
        <f>VLOOKUP($A21,'mat2'!$A$1:$BE$400,AD$1,FALSE)</f>
        <v/>
      </c>
      <c r="AE21" s="197" t="str">
        <f>VLOOKUP($A21,'mat2'!$A$1:$BE$400,AE$1,FALSE)</f>
        <v/>
      </c>
      <c r="AF21" s="197" t="str">
        <f>VLOOKUP($A21,'mat2'!$A$1:$BE$400,AF$1,FALSE)</f>
        <v/>
      </c>
      <c r="AG21" s="197" t="str">
        <f>VLOOKUP($A21,'mat2'!$A$1:$BE$400,AG$1,FALSE)</f>
        <v/>
      </c>
      <c r="AH21" s="195" t="str">
        <f>VLOOKUP($A21,'mat2'!$A$1:$BE$400,AH$1,FALSE)</f>
        <v/>
      </c>
      <c r="AI21" s="199" t="str">
        <f>VLOOKUP($A21,'mat2'!$A$1:$BE$400,AI$1,FALSE)</f>
        <v/>
      </c>
      <c r="AJ21" s="200" t="str">
        <f>VLOOKUP($A21,'mat2'!$A$1:$BE$400,AJ$1,FALSE)</f>
        <v/>
      </c>
      <c r="AK21" s="195" t="str">
        <f>VLOOKUP($A21,'mat2'!$A$1:$BE$400,AK$1,FALSE)</f>
        <v/>
      </c>
      <c r="AL21" s="193" t="str">
        <f>VLOOKUP($A21,'mat2'!$A$1:$BE$400,AL$1,FALSE)</f>
        <v/>
      </c>
      <c r="AM21" s="201" t="str">
        <f>VLOOKUP($A21,'mat2'!$A$1:$BE$400,AM$1,FALSE)</f>
        <v/>
      </c>
      <c r="AN21" s="201" t="str">
        <f>VLOOKUP($A21,'mat2'!$A$1:$BE$400,AN$1,FALSE)</f>
        <v/>
      </c>
      <c r="AO21" s="195" t="str">
        <f>VLOOKUP($A21,'mat2'!$A$1:$BE$400,AO$1,FALSE)</f>
        <v/>
      </c>
      <c r="AP21" s="202" t="str">
        <f>VLOOKUP($A21,'mat2'!$A$1:$BE$400,AP$1,FALSE)</f>
        <v/>
      </c>
      <c r="AQ21" s="203" t="str">
        <f>VLOOKUP($A21,'mat2'!$A$1:$BE$400,AQ$1,FALSE)</f>
        <v/>
      </c>
      <c r="AR21" s="203" t="str">
        <f>VLOOKUP($A21,'mat2'!$A$1:$BE$400,AR$1,FALSE)</f>
        <v/>
      </c>
      <c r="AS21" s="199" t="str">
        <f>VLOOKUP($A21,'mat2'!$A$1:$BE$400,AS$1,FALSE)</f>
        <v/>
      </c>
      <c r="AT21" s="199" t="str">
        <f>VLOOKUP($A21,'mat2'!$A$1:$BE$400,AT$1,FALSE)</f>
        <v/>
      </c>
      <c r="AU21" s="199" t="str">
        <f>VLOOKUP($A21,'mat2'!$A$1:$BE$400,AU$1,FALSE)</f>
        <v/>
      </c>
      <c r="AV21" s="199" t="str">
        <f>VLOOKUP($A21,'mat2'!$A$1:$BE$400,AV$1,FALSE)</f>
        <v/>
      </c>
      <c r="AW21" s="199" t="str">
        <f>VLOOKUP($A21,'mat2'!$A$1:$BE$400,AW$1,FALSE)</f>
        <v/>
      </c>
      <c r="AX21" s="195" t="str">
        <f>VLOOKUP($A21,'mat2'!$A$1:$BE$400,AX$1,FALSE)</f>
        <v/>
      </c>
      <c r="AY21" s="201" t="str">
        <f>VLOOKUP($A21,'mat2'!$A$1:$BE$400,AY$1,FALSE)</f>
        <v/>
      </c>
      <c r="AZ21" s="199" t="str">
        <f>VLOOKUP($A21,'mat2'!$A$1:$BE$400,AZ$1,FALSE)</f>
        <v/>
      </c>
      <c r="BA21" s="203" t="str">
        <f>VLOOKUP($A21,'mat2'!$A$1:$BE$400,BA$1,FALSE)</f>
        <v/>
      </c>
      <c r="BB21" s="193">
        <f t="shared" si="0"/>
        <v>2</v>
      </c>
      <c r="BC21" s="206" t="e">
        <f t="shared" si="3"/>
        <v>#VALUE!</v>
      </c>
      <c r="BD21" s="206">
        <f t="shared" si="4"/>
        <v>3</v>
      </c>
      <c r="BE21" s="209" t="str">
        <f t="shared" si="5"/>
        <v xml:space="preserve">   15    9 嵩上げ地下水面上###嵩上げ地下水面上</v>
      </c>
      <c r="BF21" s="207" t="str">
        <f t="shared" si="6"/>
        <v xml:space="preserve">00000.0000       0.2    2.0000       2.0    1.0000    0.0000                    </v>
      </c>
      <c r="BG21" s="212" t="str">
        <f t="shared" si="7"/>
        <v xml:space="preserve">    2.3500    0.0000 5.0000E+0                                                  </v>
      </c>
      <c r="BH21" s="210" t="str">
        <f t="shared" si="8"/>
        <v xml:space="preserve">    0.0000                                  2                                   </v>
      </c>
      <c r="BI21" s="214" t="str">
        <f t="shared" si="9"/>
        <v xml:space="preserve">    0.0000    0.0000                                                            </v>
      </c>
      <c r="BJ21" s="211" t="str">
        <f t="shared" si="10"/>
        <v xml:space="preserve">                                                                 </v>
      </c>
      <c r="BK21" s="213" t="e">
        <f t="shared" si="11"/>
        <v>#VALUE!</v>
      </c>
      <c r="BL21" s="132"/>
      <c r="BM21" s="132"/>
      <c r="BN21" s="132"/>
      <c r="BO21" s="132" t="s">
        <v>473</v>
      </c>
      <c r="BP21" s="31" t="str">
        <f t="shared" ca="1" si="1"/>
        <v xml:space="preserve">===12番ﾃﾞｰﾀ区切り===
kaneko
12_嵩上げ地下水面上
    9
2018.9.11.11.22.22
荷重ｹｰｽ番号－未定
00000.0000       0.2    2.0000       2.0    1.0000    0.0000                    
    2.3500    0.0000 5.0000E+0                                                  
    0.0000                                  2                                   
    0.0000    0.0000                                                            
                                                                 </v>
      </c>
      <c r="BQ21" s="31">
        <f t="shared" si="13"/>
        <v>12</v>
      </c>
      <c r="BR21" s="132" t="str">
        <f t="shared" si="2"/>
        <v>===12番ﾃﾞｰﾀ区切り===</v>
      </c>
    </row>
    <row r="22" spans="1:70">
      <c r="A22">
        <f t="shared" ref="A22:B22" si="22">A21+1</f>
        <v>14</v>
      </c>
      <c r="B22" s="136">
        <f t="shared" si="22"/>
        <v>13</v>
      </c>
      <c r="C22" s="135">
        <f>VLOOKUP($A22,'mat2'!$A$1:$BE$400,C$1,FALSE)</f>
        <v>16</v>
      </c>
      <c r="D22" s="32" t="str">
        <f>VLOOKUP($A22,'mat2'!$A$1:$BE$400,D$1,FALSE)</f>
        <v>嵩上げコンクリート</v>
      </c>
      <c r="E22" s="195">
        <f>VLOOKUP($A22,'mat2'!$A$1:$BE$400,E$1,FALSE)</f>
        <v>2.35</v>
      </c>
      <c r="F22" s="196">
        <f>VLOOKUP($A22,'mat2'!$A$1:$BE$400,F$1,FALSE)</f>
        <v>29500000</v>
      </c>
      <c r="G22" s="85">
        <f>VLOOKUP($A22,'mat2'!$A$1:$BE$400,G$1,FALSE)</f>
        <v>0.17</v>
      </c>
      <c r="H22" s="197">
        <f>VLOOKUP($A22,'mat2'!$A$1:$BE$400,H$1,FALSE)</f>
        <v>2</v>
      </c>
      <c r="I22" s="85">
        <f>VLOOKUP($A22,'mat2'!$A$1:$BE$400,I$1,FALSE)</f>
        <v>2</v>
      </c>
      <c r="J22" s="197">
        <f>VLOOKUP($A22,'mat2'!$A$1:$BE$400,J$1,FALSE)</f>
        <v>1</v>
      </c>
      <c r="K22" s="195">
        <f>VLOOKUP($A22,'mat2'!$A$1:$BE$400,K$1,FALSE)</f>
        <v>0</v>
      </c>
      <c r="L22" s="195">
        <f>VLOOKUP($A22,'mat2'!$A$1:$BE$400,L$1,FALSE)</f>
        <v>0</v>
      </c>
      <c r="M22" s="198">
        <f>VLOOKUP($A22,'mat2'!$A$1:$BE$400,M$1,FALSE)</f>
        <v>5</v>
      </c>
      <c r="N22" s="195">
        <f>VLOOKUP($A22,'mat2'!$A$1:$BE$400,N$1,FALSE)</f>
        <v>0</v>
      </c>
      <c r="O22" s="196">
        <f>VLOOKUP($A22,'mat2'!$A$1:$BE$400,O$1,FALSE)</f>
        <v>0</v>
      </c>
      <c r="P22" s="196">
        <f>VLOOKUP($A22,'mat2'!$A$1:$BE$400,P$1,FALSE)</f>
        <v>0</v>
      </c>
      <c r="Q22" s="194" t="str">
        <f>VLOOKUP($A22,'mat2'!$A$1:$BE$400,Q$1,FALSE)</f>
        <v/>
      </c>
      <c r="R22" s="195" t="str">
        <f>VLOOKUP($A22,'mat2'!$A$1:$BE$400,R$1,FALSE)</f>
        <v/>
      </c>
      <c r="S22" s="195" t="str">
        <f>VLOOKUP($A22,'mat2'!$A$1:$BE$400,S$1,FALSE)</f>
        <v/>
      </c>
      <c r="T22" s="195" t="str">
        <f>VLOOKUP($A22,'mat2'!$A$1:$BE$400,T$1,FALSE)</f>
        <v/>
      </c>
      <c r="U22" s="195" t="str">
        <f>VLOOKUP($A22,'mat2'!$A$1:$BE$400,U$1,FALSE)</f>
        <v/>
      </c>
      <c r="V22" s="195" t="str">
        <f>VLOOKUP($A22,'mat2'!$A$1:$BE$400,V$1,FALSE)</f>
        <v/>
      </c>
      <c r="W22" s="194" t="str">
        <f>VLOOKUP($A22,'mat2'!$A$1:$BE$400,W$1,FALSE)</f>
        <v/>
      </c>
      <c r="X22" s="194" t="str">
        <f>VLOOKUP($A22,'mat2'!$A$1:$BE$400,X$1,FALSE)</f>
        <v/>
      </c>
      <c r="Y22" s="194" t="str">
        <f>VLOOKUP($A22,'mat2'!$A$1:$BE$400,Y$1,FALSE)</f>
        <v/>
      </c>
      <c r="Z22" s="194" t="str">
        <f>VLOOKUP($A22,'mat2'!$A$1:$BE$400,Z$1,FALSE)</f>
        <v/>
      </c>
      <c r="AA22" s="195" t="str">
        <f>VLOOKUP($A22,'mat2'!$A$1:$BE$400,AA$1,FALSE)</f>
        <v/>
      </c>
      <c r="AB22" s="195" t="str">
        <f>VLOOKUP($A22,'mat2'!$A$1:$BE$400,AB$1,FALSE)</f>
        <v/>
      </c>
      <c r="AC22" s="195" t="str">
        <f>VLOOKUP($A22,'mat2'!$A$1:$BE$400,AC$1,FALSE)</f>
        <v/>
      </c>
      <c r="AD22" s="197" t="str">
        <f>VLOOKUP($A22,'mat2'!$A$1:$BE$400,AD$1,FALSE)</f>
        <v/>
      </c>
      <c r="AE22" s="197" t="str">
        <f>VLOOKUP($A22,'mat2'!$A$1:$BE$400,AE$1,FALSE)</f>
        <v/>
      </c>
      <c r="AF22" s="197" t="str">
        <f>VLOOKUP($A22,'mat2'!$A$1:$BE$400,AF$1,FALSE)</f>
        <v/>
      </c>
      <c r="AG22" s="197" t="str">
        <f>VLOOKUP($A22,'mat2'!$A$1:$BE$400,AG$1,FALSE)</f>
        <v/>
      </c>
      <c r="AH22" s="195" t="str">
        <f>VLOOKUP($A22,'mat2'!$A$1:$BE$400,AH$1,FALSE)</f>
        <v/>
      </c>
      <c r="AI22" s="199" t="str">
        <f>VLOOKUP($A22,'mat2'!$A$1:$BE$400,AI$1,FALSE)</f>
        <v/>
      </c>
      <c r="AJ22" s="200" t="str">
        <f>VLOOKUP($A22,'mat2'!$A$1:$BE$400,AJ$1,FALSE)</f>
        <v/>
      </c>
      <c r="AK22" s="195" t="str">
        <f>VLOOKUP($A22,'mat2'!$A$1:$BE$400,AK$1,FALSE)</f>
        <v/>
      </c>
      <c r="AL22" s="193" t="str">
        <f>VLOOKUP($A22,'mat2'!$A$1:$BE$400,AL$1,FALSE)</f>
        <v/>
      </c>
      <c r="AM22" s="201" t="str">
        <f>VLOOKUP($A22,'mat2'!$A$1:$BE$400,AM$1,FALSE)</f>
        <v/>
      </c>
      <c r="AN22" s="201" t="str">
        <f>VLOOKUP($A22,'mat2'!$A$1:$BE$400,AN$1,FALSE)</f>
        <v/>
      </c>
      <c r="AO22" s="195" t="str">
        <f>VLOOKUP($A22,'mat2'!$A$1:$BE$400,AO$1,FALSE)</f>
        <v/>
      </c>
      <c r="AP22" s="202" t="str">
        <f>VLOOKUP($A22,'mat2'!$A$1:$BE$400,AP$1,FALSE)</f>
        <v/>
      </c>
      <c r="AQ22" s="203" t="str">
        <f>VLOOKUP($A22,'mat2'!$A$1:$BE$400,AQ$1,FALSE)</f>
        <v/>
      </c>
      <c r="AR22" s="203" t="str">
        <f>VLOOKUP($A22,'mat2'!$A$1:$BE$400,AR$1,FALSE)</f>
        <v/>
      </c>
      <c r="AS22" s="199" t="str">
        <f>VLOOKUP($A22,'mat2'!$A$1:$BE$400,AS$1,FALSE)</f>
        <v/>
      </c>
      <c r="AT22" s="199" t="str">
        <f>VLOOKUP($A22,'mat2'!$A$1:$BE$400,AT$1,FALSE)</f>
        <v/>
      </c>
      <c r="AU22" s="199" t="str">
        <f>VLOOKUP($A22,'mat2'!$A$1:$BE$400,AU$1,FALSE)</f>
        <v/>
      </c>
      <c r="AV22" s="199" t="str">
        <f>VLOOKUP($A22,'mat2'!$A$1:$BE$400,AV$1,FALSE)</f>
        <v/>
      </c>
      <c r="AW22" s="199" t="str">
        <f>VLOOKUP($A22,'mat2'!$A$1:$BE$400,AW$1,FALSE)</f>
        <v/>
      </c>
      <c r="AX22" s="195" t="str">
        <f>VLOOKUP($A22,'mat2'!$A$1:$BE$400,AX$1,FALSE)</f>
        <v/>
      </c>
      <c r="AY22" s="201" t="str">
        <f>VLOOKUP($A22,'mat2'!$A$1:$BE$400,AY$1,FALSE)</f>
        <v/>
      </c>
      <c r="AZ22" s="199" t="str">
        <f>VLOOKUP($A22,'mat2'!$A$1:$BE$400,AZ$1,FALSE)</f>
        <v/>
      </c>
      <c r="BA22" s="203" t="str">
        <f>VLOOKUP($A22,'mat2'!$A$1:$BE$400,BA$1,FALSE)</f>
        <v/>
      </c>
      <c r="BB22" s="193">
        <f t="shared" si="0"/>
        <v>2</v>
      </c>
      <c r="BC22" s="206" t="e">
        <f t="shared" si="3"/>
        <v>#VALUE!</v>
      </c>
      <c r="BD22" s="206">
        <f t="shared" si="4"/>
        <v>3</v>
      </c>
      <c r="BE22" s="209" t="str">
        <f t="shared" si="5"/>
        <v xml:space="preserve">   16    9 嵩上げコンクリート###嵩上げコンクリート</v>
      </c>
      <c r="BF22" s="207" t="str">
        <f t="shared" si="6"/>
        <v xml:space="preserve">00000.0000       0.2    2.0000       2.0    1.0000    0.0000                    </v>
      </c>
      <c r="BG22" s="212" t="str">
        <f t="shared" si="7"/>
        <v xml:space="preserve">    2.3500    0.0000 5.0000E+0                                                  </v>
      </c>
      <c r="BH22" s="210" t="str">
        <f t="shared" si="8"/>
        <v xml:space="preserve">    0.0000                                  2                                   </v>
      </c>
      <c r="BI22" s="214" t="str">
        <f t="shared" si="9"/>
        <v xml:space="preserve">    0.0000    0.0000                                                            </v>
      </c>
      <c r="BJ22" s="211" t="str">
        <f t="shared" si="10"/>
        <v xml:space="preserve">                                                                 </v>
      </c>
      <c r="BK22" s="213" t="e">
        <f t="shared" si="11"/>
        <v>#VALUE!</v>
      </c>
      <c r="BL22" s="132"/>
      <c r="BM22" s="132"/>
      <c r="BN22" s="132"/>
      <c r="BO22" s="132" t="s">
        <v>473</v>
      </c>
      <c r="BP22" s="31" t="str">
        <f t="shared" ca="1" si="1"/>
        <v xml:space="preserve">===13番ﾃﾞｰﾀ区切り===
kaneko
13_嵩上げコンクリート
    9
2018.9.11.11.22.22
荷重ｹｰｽ番号－未定
00000.0000       0.2    2.0000       2.0    1.0000    0.0000                    
    2.3500    0.0000 5.0000E+0                                                  
    0.0000                                  2                                   
    0.0000    0.0000                                                            
                                                                 </v>
      </c>
      <c r="BQ22" s="31">
        <f t="shared" si="13"/>
        <v>13</v>
      </c>
      <c r="BR22" s="132" t="str">
        <f t="shared" si="2"/>
        <v>===13番ﾃﾞｰﾀ区切り===</v>
      </c>
    </row>
    <row r="23" spans="1:70">
      <c r="A23">
        <f t="shared" ref="A23:B23" si="23">A22+1</f>
        <v>15</v>
      </c>
      <c r="B23" s="136">
        <f t="shared" si="23"/>
        <v>14</v>
      </c>
      <c r="C23" s="135">
        <f>VLOOKUP($A23,'mat2'!$A$1:$BE$400,C$1,FALSE)</f>
        <v>17</v>
      </c>
      <c r="D23" s="32" t="str">
        <f>VLOOKUP($A23,'mat2'!$A$1:$BE$400,D$1,FALSE)</f>
        <v>既設ケーソン上部</v>
      </c>
      <c r="E23" s="195">
        <f>VLOOKUP($A23,'mat2'!$A$1:$BE$400,E$1,FALSE)</f>
        <v>2.1</v>
      </c>
      <c r="F23" s="196">
        <f>VLOOKUP($A23,'mat2'!$A$1:$BE$400,F$1,FALSE)</f>
        <v>22300000</v>
      </c>
      <c r="G23" s="85">
        <f>VLOOKUP($A23,'mat2'!$A$1:$BE$400,G$1,FALSE)</f>
        <v>0.17</v>
      </c>
      <c r="H23" s="197">
        <f>VLOOKUP($A23,'mat2'!$A$1:$BE$400,H$1,FALSE)</f>
        <v>2</v>
      </c>
      <c r="I23" s="85">
        <f>VLOOKUP($A23,'mat2'!$A$1:$BE$400,I$1,FALSE)</f>
        <v>2</v>
      </c>
      <c r="J23" s="197">
        <f>VLOOKUP($A23,'mat2'!$A$1:$BE$400,J$1,FALSE)</f>
        <v>1</v>
      </c>
      <c r="K23" s="195">
        <f>VLOOKUP($A23,'mat2'!$A$1:$BE$400,K$1,FALSE)</f>
        <v>0</v>
      </c>
      <c r="L23" s="195">
        <f>VLOOKUP($A23,'mat2'!$A$1:$BE$400,L$1,FALSE)</f>
        <v>0</v>
      </c>
      <c r="M23" s="198">
        <f>VLOOKUP($A23,'mat2'!$A$1:$BE$400,M$1,FALSE)</f>
        <v>5</v>
      </c>
      <c r="N23" s="195">
        <f>VLOOKUP($A23,'mat2'!$A$1:$BE$400,N$1,FALSE)</f>
        <v>0</v>
      </c>
      <c r="O23" s="196">
        <f>VLOOKUP($A23,'mat2'!$A$1:$BE$400,O$1,FALSE)</f>
        <v>0</v>
      </c>
      <c r="P23" s="196">
        <f>VLOOKUP($A23,'mat2'!$A$1:$BE$400,P$1,FALSE)</f>
        <v>0</v>
      </c>
      <c r="Q23" s="194" t="str">
        <f>VLOOKUP($A23,'mat2'!$A$1:$BE$400,Q$1,FALSE)</f>
        <v/>
      </c>
      <c r="R23" s="195" t="str">
        <f>VLOOKUP($A23,'mat2'!$A$1:$BE$400,R$1,FALSE)</f>
        <v/>
      </c>
      <c r="S23" s="195" t="str">
        <f>VLOOKUP($A23,'mat2'!$A$1:$BE$400,S$1,FALSE)</f>
        <v/>
      </c>
      <c r="T23" s="195" t="str">
        <f>VLOOKUP($A23,'mat2'!$A$1:$BE$400,T$1,FALSE)</f>
        <v/>
      </c>
      <c r="U23" s="195" t="str">
        <f>VLOOKUP($A23,'mat2'!$A$1:$BE$400,U$1,FALSE)</f>
        <v/>
      </c>
      <c r="V23" s="195" t="str">
        <f>VLOOKUP($A23,'mat2'!$A$1:$BE$400,V$1,FALSE)</f>
        <v/>
      </c>
      <c r="W23" s="194" t="str">
        <f>VLOOKUP($A23,'mat2'!$A$1:$BE$400,W$1,FALSE)</f>
        <v/>
      </c>
      <c r="X23" s="194" t="str">
        <f>VLOOKUP($A23,'mat2'!$A$1:$BE$400,X$1,FALSE)</f>
        <v/>
      </c>
      <c r="Y23" s="194" t="str">
        <f>VLOOKUP($A23,'mat2'!$A$1:$BE$400,Y$1,FALSE)</f>
        <v/>
      </c>
      <c r="Z23" s="194" t="str">
        <f>VLOOKUP($A23,'mat2'!$A$1:$BE$400,Z$1,FALSE)</f>
        <v/>
      </c>
      <c r="AA23" s="195" t="str">
        <f>VLOOKUP($A23,'mat2'!$A$1:$BE$400,AA$1,FALSE)</f>
        <v/>
      </c>
      <c r="AB23" s="195" t="str">
        <f>VLOOKUP($A23,'mat2'!$A$1:$BE$400,AB$1,FALSE)</f>
        <v/>
      </c>
      <c r="AC23" s="195" t="str">
        <f>VLOOKUP($A23,'mat2'!$A$1:$BE$400,AC$1,FALSE)</f>
        <v/>
      </c>
      <c r="AD23" s="197" t="str">
        <f>VLOOKUP($A23,'mat2'!$A$1:$BE$400,AD$1,FALSE)</f>
        <v/>
      </c>
      <c r="AE23" s="197" t="str">
        <f>VLOOKUP($A23,'mat2'!$A$1:$BE$400,AE$1,FALSE)</f>
        <v/>
      </c>
      <c r="AF23" s="197" t="str">
        <f>VLOOKUP($A23,'mat2'!$A$1:$BE$400,AF$1,FALSE)</f>
        <v/>
      </c>
      <c r="AG23" s="197" t="str">
        <f>VLOOKUP($A23,'mat2'!$A$1:$BE$400,AG$1,FALSE)</f>
        <v/>
      </c>
      <c r="AH23" s="195" t="str">
        <f>VLOOKUP($A23,'mat2'!$A$1:$BE$400,AH$1,FALSE)</f>
        <v/>
      </c>
      <c r="AI23" s="199" t="str">
        <f>VLOOKUP($A23,'mat2'!$A$1:$BE$400,AI$1,FALSE)</f>
        <v/>
      </c>
      <c r="AJ23" s="200" t="str">
        <f>VLOOKUP($A23,'mat2'!$A$1:$BE$400,AJ$1,FALSE)</f>
        <v/>
      </c>
      <c r="AK23" s="195" t="str">
        <f>VLOOKUP($A23,'mat2'!$A$1:$BE$400,AK$1,FALSE)</f>
        <v/>
      </c>
      <c r="AL23" s="193" t="str">
        <f>VLOOKUP($A23,'mat2'!$A$1:$BE$400,AL$1,FALSE)</f>
        <v/>
      </c>
      <c r="AM23" s="201" t="str">
        <f>VLOOKUP($A23,'mat2'!$A$1:$BE$400,AM$1,FALSE)</f>
        <v/>
      </c>
      <c r="AN23" s="201" t="str">
        <f>VLOOKUP($A23,'mat2'!$A$1:$BE$400,AN$1,FALSE)</f>
        <v/>
      </c>
      <c r="AO23" s="195" t="str">
        <f>VLOOKUP($A23,'mat2'!$A$1:$BE$400,AO$1,FALSE)</f>
        <v/>
      </c>
      <c r="AP23" s="202" t="str">
        <f>VLOOKUP($A23,'mat2'!$A$1:$BE$400,AP$1,FALSE)</f>
        <v/>
      </c>
      <c r="AQ23" s="203" t="str">
        <f>VLOOKUP($A23,'mat2'!$A$1:$BE$400,AQ$1,FALSE)</f>
        <v/>
      </c>
      <c r="AR23" s="203" t="str">
        <f>VLOOKUP($A23,'mat2'!$A$1:$BE$400,AR$1,FALSE)</f>
        <v/>
      </c>
      <c r="AS23" s="199" t="str">
        <f>VLOOKUP($A23,'mat2'!$A$1:$BE$400,AS$1,FALSE)</f>
        <v/>
      </c>
      <c r="AT23" s="199" t="str">
        <f>VLOOKUP($A23,'mat2'!$A$1:$BE$400,AT$1,FALSE)</f>
        <v/>
      </c>
      <c r="AU23" s="199" t="str">
        <f>VLOOKUP($A23,'mat2'!$A$1:$BE$400,AU$1,FALSE)</f>
        <v/>
      </c>
      <c r="AV23" s="199" t="str">
        <f>VLOOKUP($A23,'mat2'!$A$1:$BE$400,AV$1,FALSE)</f>
        <v/>
      </c>
      <c r="AW23" s="199" t="str">
        <f>VLOOKUP($A23,'mat2'!$A$1:$BE$400,AW$1,FALSE)</f>
        <v/>
      </c>
      <c r="AX23" s="195" t="str">
        <f>VLOOKUP($A23,'mat2'!$A$1:$BE$400,AX$1,FALSE)</f>
        <v/>
      </c>
      <c r="AY23" s="201" t="str">
        <f>VLOOKUP($A23,'mat2'!$A$1:$BE$400,AY$1,FALSE)</f>
        <v/>
      </c>
      <c r="AZ23" s="199" t="str">
        <f>VLOOKUP($A23,'mat2'!$A$1:$BE$400,AZ$1,FALSE)</f>
        <v/>
      </c>
      <c r="BA23" s="203" t="str">
        <f>VLOOKUP($A23,'mat2'!$A$1:$BE$400,BA$1,FALSE)</f>
        <v/>
      </c>
      <c r="BB23" s="193">
        <f t="shared" si="0"/>
        <v>2</v>
      </c>
      <c r="BC23" s="206" t="e">
        <f t="shared" si="3"/>
        <v>#VALUE!</v>
      </c>
      <c r="BD23" s="206">
        <f t="shared" si="4"/>
        <v>3</v>
      </c>
      <c r="BE23" s="209" t="str">
        <f t="shared" si="5"/>
        <v xml:space="preserve">   17    9 既設ケーソン上部###既設ケーソン上部</v>
      </c>
      <c r="BF23" s="207" t="str">
        <f t="shared" si="6"/>
        <v xml:space="preserve">00000.0000       0.2    2.0000       2.0    1.0000    0.0000                    </v>
      </c>
      <c r="BG23" s="212" t="str">
        <f t="shared" si="7"/>
        <v xml:space="preserve">    2.1000    0.0000 5.0000E+0                                                  </v>
      </c>
      <c r="BH23" s="210" t="str">
        <f t="shared" si="8"/>
        <v xml:space="preserve">    0.0000                                  2                                   </v>
      </c>
      <c r="BI23" s="214" t="str">
        <f t="shared" si="9"/>
        <v xml:space="preserve">    0.0000    0.0000                                                            </v>
      </c>
      <c r="BJ23" s="211" t="str">
        <f t="shared" si="10"/>
        <v xml:space="preserve">                                                                 </v>
      </c>
      <c r="BK23" s="213" t="e">
        <f t="shared" si="11"/>
        <v>#VALUE!</v>
      </c>
      <c r="BL23" s="132"/>
      <c r="BM23" s="132"/>
      <c r="BN23" s="132"/>
      <c r="BO23" s="132" t="s">
        <v>473</v>
      </c>
      <c r="BP23" s="31" t="str">
        <f t="shared" ca="1" si="1"/>
        <v xml:space="preserve">===14番ﾃﾞｰﾀ区切り===
kaneko
14_既設ケーソン上部
    9
2018.9.11.11.22.22
荷重ｹｰｽ番号－未定
00000.0000       0.2    2.0000       2.0    1.0000    0.0000                    
    2.1000    0.0000 5.0000E+0                                                  
    0.0000                                  2                                   
    0.0000    0.0000                                                            
                                                                 </v>
      </c>
      <c r="BQ23" s="31">
        <f t="shared" si="13"/>
        <v>14</v>
      </c>
      <c r="BR23" s="132" t="str">
        <f t="shared" si="2"/>
        <v>===14番ﾃﾞｰﾀ区切り===</v>
      </c>
    </row>
    <row r="24" spans="1:70">
      <c r="A24">
        <f t="shared" ref="A24:B24" si="24">A23+1</f>
        <v>16</v>
      </c>
      <c r="B24" s="136">
        <f t="shared" si="24"/>
        <v>15</v>
      </c>
      <c r="C24" s="135">
        <f>VLOOKUP($A24,'mat2'!$A$1:$BE$400,C$1,FALSE)</f>
        <v>18</v>
      </c>
      <c r="D24" s="32" t="str">
        <f>VLOOKUP($A24,'mat2'!$A$1:$BE$400,D$1,FALSE)</f>
        <v>既設ケーソン下部</v>
      </c>
      <c r="E24" s="195">
        <f>VLOOKUP($A24,'mat2'!$A$1:$BE$400,E$1,FALSE)</f>
        <v>2.1</v>
      </c>
      <c r="F24" s="196">
        <f>VLOOKUP($A24,'mat2'!$A$1:$BE$400,F$1,FALSE)</f>
        <v>22300000</v>
      </c>
      <c r="G24" s="85">
        <f>VLOOKUP($A24,'mat2'!$A$1:$BE$400,G$1,FALSE)</f>
        <v>0.17</v>
      </c>
      <c r="H24" s="197">
        <f>VLOOKUP($A24,'mat2'!$A$1:$BE$400,H$1,FALSE)</f>
        <v>2</v>
      </c>
      <c r="I24" s="85">
        <f>VLOOKUP($A24,'mat2'!$A$1:$BE$400,I$1,FALSE)</f>
        <v>2</v>
      </c>
      <c r="J24" s="197">
        <f>VLOOKUP($A24,'mat2'!$A$1:$BE$400,J$1,FALSE)</f>
        <v>1</v>
      </c>
      <c r="K24" s="195">
        <f>VLOOKUP($A24,'mat2'!$A$1:$BE$400,K$1,FALSE)</f>
        <v>0</v>
      </c>
      <c r="L24" s="195">
        <f>VLOOKUP($A24,'mat2'!$A$1:$BE$400,L$1,FALSE)</f>
        <v>0</v>
      </c>
      <c r="M24" s="198">
        <f>VLOOKUP($A24,'mat2'!$A$1:$BE$400,M$1,FALSE)</f>
        <v>5</v>
      </c>
      <c r="N24" s="195">
        <f>VLOOKUP($A24,'mat2'!$A$1:$BE$400,N$1,FALSE)</f>
        <v>0</v>
      </c>
      <c r="O24" s="196">
        <f>VLOOKUP($A24,'mat2'!$A$1:$BE$400,O$1,FALSE)</f>
        <v>0</v>
      </c>
      <c r="P24" s="196">
        <f>VLOOKUP($A24,'mat2'!$A$1:$BE$400,P$1,FALSE)</f>
        <v>0</v>
      </c>
      <c r="Q24" s="194" t="str">
        <f>VLOOKUP($A24,'mat2'!$A$1:$BE$400,Q$1,FALSE)</f>
        <v/>
      </c>
      <c r="R24" s="195" t="str">
        <f>VLOOKUP($A24,'mat2'!$A$1:$BE$400,R$1,FALSE)</f>
        <v/>
      </c>
      <c r="S24" s="195" t="str">
        <f>VLOOKUP($A24,'mat2'!$A$1:$BE$400,S$1,FALSE)</f>
        <v/>
      </c>
      <c r="T24" s="195" t="str">
        <f>VLOOKUP($A24,'mat2'!$A$1:$BE$400,T$1,FALSE)</f>
        <v/>
      </c>
      <c r="U24" s="195" t="str">
        <f>VLOOKUP($A24,'mat2'!$A$1:$BE$400,U$1,FALSE)</f>
        <v/>
      </c>
      <c r="V24" s="195" t="str">
        <f>VLOOKUP($A24,'mat2'!$A$1:$BE$400,V$1,FALSE)</f>
        <v/>
      </c>
      <c r="W24" s="194" t="str">
        <f>VLOOKUP($A24,'mat2'!$A$1:$BE$400,W$1,FALSE)</f>
        <v/>
      </c>
      <c r="X24" s="194" t="str">
        <f>VLOOKUP($A24,'mat2'!$A$1:$BE$400,X$1,FALSE)</f>
        <v/>
      </c>
      <c r="Y24" s="194" t="str">
        <f>VLOOKUP($A24,'mat2'!$A$1:$BE$400,Y$1,FALSE)</f>
        <v/>
      </c>
      <c r="Z24" s="194" t="str">
        <f>VLOOKUP($A24,'mat2'!$A$1:$BE$400,Z$1,FALSE)</f>
        <v/>
      </c>
      <c r="AA24" s="195" t="str">
        <f>VLOOKUP($A24,'mat2'!$A$1:$BE$400,AA$1,FALSE)</f>
        <v/>
      </c>
      <c r="AB24" s="195" t="str">
        <f>VLOOKUP($A24,'mat2'!$A$1:$BE$400,AB$1,FALSE)</f>
        <v/>
      </c>
      <c r="AC24" s="195" t="str">
        <f>VLOOKUP($A24,'mat2'!$A$1:$BE$400,AC$1,FALSE)</f>
        <v/>
      </c>
      <c r="AD24" s="197" t="str">
        <f>VLOOKUP($A24,'mat2'!$A$1:$BE$400,AD$1,FALSE)</f>
        <v/>
      </c>
      <c r="AE24" s="197" t="str">
        <f>VLOOKUP($A24,'mat2'!$A$1:$BE$400,AE$1,FALSE)</f>
        <v/>
      </c>
      <c r="AF24" s="197" t="str">
        <f>VLOOKUP($A24,'mat2'!$A$1:$BE$400,AF$1,FALSE)</f>
        <v/>
      </c>
      <c r="AG24" s="197" t="str">
        <f>VLOOKUP($A24,'mat2'!$A$1:$BE$400,AG$1,FALSE)</f>
        <v/>
      </c>
      <c r="AH24" s="195" t="str">
        <f>VLOOKUP($A24,'mat2'!$A$1:$BE$400,AH$1,FALSE)</f>
        <v/>
      </c>
      <c r="AI24" s="199" t="str">
        <f>VLOOKUP($A24,'mat2'!$A$1:$BE$400,AI$1,FALSE)</f>
        <v/>
      </c>
      <c r="AJ24" s="200" t="str">
        <f>VLOOKUP($A24,'mat2'!$A$1:$BE$400,AJ$1,FALSE)</f>
        <v/>
      </c>
      <c r="AK24" s="195" t="str">
        <f>VLOOKUP($A24,'mat2'!$A$1:$BE$400,AK$1,FALSE)</f>
        <v/>
      </c>
      <c r="AL24" s="193" t="str">
        <f>VLOOKUP($A24,'mat2'!$A$1:$BE$400,AL$1,FALSE)</f>
        <v/>
      </c>
      <c r="AM24" s="201" t="str">
        <f>VLOOKUP($A24,'mat2'!$A$1:$BE$400,AM$1,FALSE)</f>
        <v/>
      </c>
      <c r="AN24" s="201" t="str">
        <f>VLOOKUP($A24,'mat2'!$A$1:$BE$400,AN$1,FALSE)</f>
        <v/>
      </c>
      <c r="AO24" s="195" t="str">
        <f>VLOOKUP($A24,'mat2'!$A$1:$BE$400,AO$1,FALSE)</f>
        <v/>
      </c>
      <c r="AP24" s="202" t="str">
        <f>VLOOKUP($A24,'mat2'!$A$1:$BE$400,AP$1,FALSE)</f>
        <v/>
      </c>
      <c r="AQ24" s="203" t="str">
        <f>VLOOKUP($A24,'mat2'!$A$1:$BE$400,AQ$1,FALSE)</f>
        <v/>
      </c>
      <c r="AR24" s="203" t="str">
        <f>VLOOKUP($A24,'mat2'!$A$1:$BE$400,AR$1,FALSE)</f>
        <v/>
      </c>
      <c r="AS24" s="199" t="str">
        <f>VLOOKUP($A24,'mat2'!$A$1:$BE$400,AS$1,FALSE)</f>
        <v/>
      </c>
      <c r="AT24" s="199" t="str">
        <f>VLOOKUP($A24,'mat2'!$A$1:$BE$400,AT$1,FALSE)</f>
        <v/>
      </c>
      <c r="AU24" s="199" t="str">
        <f>VLOOKUP($A24,'mat2'!$A$1:$BE$400,AU$1,FALSE)</f>
        <v/>
      </c>
      <c r="AV24" s="199" t="str">
        <f>VLOOKUP($A24,'mat2'!$A$1:$BE$400,AV$1,FALSE)</f>
        <v/>
      </c>
      <c r="AW24" s="199" t="str">
        <f>VLOOKUP($A24,'mat2'!$A$1:$BE$400,AW$1,FALSE)</f>
        <v/>
      </c>
      <c r="AX24" s="195" t="str">
        <f>VLOOKUP($A24,'mat2'!$A$1:$BE$400,AX$1,FALSE)</f>
        <v/>
      </c>
      <c r="AY24" s="201" t="str">
        <f>VLOOKUP($A24,'mat2'!$A$1:$BE$400,AY$1,FALSE)</f>
        <v/>
      </c>
      <c r="AZ24" s="199" t="str">
        <f>VLOOKUP($A24,'mat2'!$A$1:$BE$400,AZ$1,FALSE)</f>
        <v/>
      </c>
      <c r="BA24" s="203" t="str">
        <f>VLOOKUP($A24,'mat2'!$A$1:$BE$400,BA$1,FALSE)</f>
        <v/>
      </c>
      <c r="BB24" s="193">
        <f t="shared" si="0"/>
        <v>2</v>
      </c>
      <c r="BC24" s="206" t="e">
        <f t="shared" si="3"/>
        <v>#VALUE!</v>
      </c>
      <c r="BD24" s="206">
        <f t="shared" si="4"/>
        <v>3</v>
      </c>
      <c r="BE24" s="209" t="str">
        <f t="shared" si="5"/>
        <v xml:space="preserve">   18    9 既設ケーソン下部###既設ケーソン下部</v>
      </c>
      <c r="BF24" s="207" t="str">
        <f t="shared" si="6"/>
        <v xml:space="preserve">00000.0000       0.2    2.0000       2.0    1.0000    0.0000                    </v>
      </c>
      <c r="BG24" s="212" t="str">
        <f t="shared" si="7"/>
        <v xml:space="preserve">    2.1000    0.0000 5.0000E+0                                                  </v>
      </c>
      <c r="BH24" s="210" t="str">
        <f t="shared" si="8"/>
        <v xml:space="preserve">    0.0000                                  2                                   </v>
      </c>
      <c r="BI24" s="214" t="str">
        <f t="shared" si="9"/>
        <v xml:space="preserve">    0.0000    0.0000                                                            </v>
      </c>
      <c r="BJ24" s="211" t="str">
        <f t="shared" si="10"/>
        <v xml:space="preserve">                                                                 </v>
      </c>
      <c r="BK24" s="213" t="e">
        <f t="shared" si="11"/>
        <v>#VALUE!</v>
      </c>
      <c r="BL24" s="132"/>
      <c r="BM24" s="132"/>
      <c r="BN24" s="132"/>
      <c r="BO24" s="132" t="s">
        <v>473</v>
      </c>
      <c r="BP24" s="31" t="str">
        <f t="shared" ca="1" si="1"/>
        <v xml:space="preserve">===15番ﾃﾞｰﾀ区切り===
kaneko
15_既設ケーソン下部
    9
2018.9.11.11.22.22
荷重ｹｰｽ番号－未定
00000.0000       0.2    2.0000       2.0    1.0000    0.0000                    
    2.1000    0.0000 5.0000E+0                                                  
    0.0000                                  2                                   
    0.0000    0.0000                                                            
                                                                 </v>
      </c>
      <c r="BQ24" s="31">
        <f t="shared" si="13"/>
        <v>15</v>
      </c>
      <c r="BR24" s="132" t="str">
        <f t="shared" si="2"/>
        <v>===15番ﾃﾞｰﾀ区切り===</v>
      </c>
    </row>
    <row r="25" spans="1:70">
      <c r="A25">
        <f t="shared" ref="A25:B25" si="25">A24+1</f>
        <v>17</v>
      </c>
      <c r="B25" s="136">
        <f t="shared" si="25"/>
        <v>16</v>
      </c>
      <c r="C25" s="135">
        <f>VLOOKUP($A25,'mat2'!$A$1:$BE$400,C$1,FALSE)</f>
        <v>40</v>
      </c>
      <c r="D25" s="32" t="str">
        <f>VLOOKUP($A25,'mat2'!$A$1:$BE$400,D$1,FALSE)</f>
        <v>護岸上部工</v>
      </c>
      <c r="E25" s="195">
        <f>VLOOKUP($A25,'mat2'!$A$1:$BE$400,E$1,FALSE)</f>
        <v>2.35</v>
      </c>
      <c r="F25" s="196">
        <f>VLOOKUP($A25,'mat2'!$A$1:$BE$400,F$1,FALSE)</f>
        <v>29500000</v>
      </c>
      <c r="G25" s="85">
        <f>VLOOKUP($A25,'mat2'!$A$1:$BE$400,G$1,FALSE)</f>
        <v>0.17</v>
      </c>
      <c r="H25" s="197">
        <f>VLOOKUP($A25,'mat2'!$A$1:$BE$400,H$1,FALSE)</f>
        <v>2</v>
      </c>
      <c r="I25" s="85">
        <f>VLOOKUP($A25,'mat2'!$A$1:$BE$400,I$1,FALSE)</f>
        <v>2</v>
      </c>
      <c r="J25" s="197">
        <f>VLOOKUP($A25,'mat2'!$A$1:$BE$400,J$1,FALSE)</f>
        <v>1</v>
      </c>
      <c r="K25" s="195">
        <f>VLOOKUP($A25,'mat2'!$A$1:$BE$400,K$1,FALSE)</f>
        <v>0</v>
      </c>
      <c r="L25" s="195">
        <f>VLOOKUP($A25,'mat2'!$A$1:$BE$400,L$1,FALSE)</f>
        <v>0</v>
      </c>
      <c r="M25" s="198">
        <f>VLOOKUP($A25,'mat2'!$A$1:$BE$400,M$1,FALSE)</f>
        <v>5</v>
      </c>
      <c r="N25" s="195">
        <f>VLOOKUP($A25,'mat2'!$A$1:$BE$400,N$1,FALSE)</f>
        <v>0</v>
      </c>
      <c r="O25" s="196">
        <f>VLOOKUP($A25,'mat2'!$A$1:$BE$400,O$1,FALSE)</f>
        <v>0</v>
      </c>
      <c r="P25" s="196">
        <f>VLOOKUP($A25,'mat2'!$A$1:$BE$400,P$1,FALSE)</f>
        <v>0</v>
      </c>
      <c r="Q25" s="194" t="str">
        <f>VLOOKUP($A25,'mat2'!$A$1:$BE$400,Q$1,FALSE)</f>
        <v/>
      </c>
      <c r="R25" s="195" t="str">
        <f>VLOOKUP($A25,'mat2'!$A$1:$BE$400,R$1,FALSE)</f>
        <v/>
      </c>
      <c r="S25" s="195" t="str">
        <f>VLOOKUP($A25,'mat2'!$A$1:$BE$400,S$1,FALSE)</f>
        <v/>
      </c>
      <c r="T25" s="195" t="str">
        <f>VLOOKUP($A25,'mat2'!$A$1:$BE$400,T$1,FALSE)</f>
        <v/>
      </c>
      <c r="U25" s="195" t="str">
        <f>VLOOKUP($A25,'mat2'!$A$1:$BE$400,U$1,FALSE)</f>
        <v/>
      </c>
      <c r="V25" s="195" t="str">
        <f>VLOOKUP($A25,'mat2'!$A$1:$BE$400,V$1,FALSE)</f>
        <v/>
      </c>
      <c r="W25" s="194" t="str">
        <f>VLOOKUP($A25,'mat2'!$A$1:$BE$400,W$1,FALSE)</f>
        <v/>
      </c>
      <c r="X25" s="194" t="str">
        <f>VLOOKUP($A25,'mat2'!$A$1:$BE$400,X$1,FALSE)</f>
        <v/>
      </c>
      <c r="Y25" s="194" t="str">
        <f>VLOOKUP($A25,'mat2'!$A$1:$BE$400,Y$1,FALSE)</f>
        <v/>
      </c>
      <c r="Z25" s="194" t="str">
        <f>VLOOKUP($A25,'mat2'!$A$1:$BE$400,Z$1,FALSE)</f>
        <v/>
      </c>
      <c r="AA25" s="195" t="str">
        <f>VLOOKUP($A25,'mat2'!$A$1:$BE$400,AA$1,FALSE)</f>
        <v/>
      </c>
      <c r="AB25" s="195" t="str">
        <f>VLOOKUP($A25,'mat2'!$A$1:$BE$400,AB$1,FALSE)</f>
        <v/>
      </c>
      <c r="AC25" s="195" t="str">
        <f>VLOOKUP($A25,'mat2'!$A$1:$BE$400,AC$1,FALSE)</f>
        <v/>
      </c>
      <c r="AD25" s="197" t="str">
        <f>VLOOKUP($A25,'mat2'!$A$1:$BE$400,AD$1,FALSE)</f>
        <v/>
      </c>
      <c r="AE25" s="197" t="str">
        <f>VLOOKUP($A25,'mat2'!$A$1:$BE$400,AE$1,FALSE)</f>
        <v/>
      </c>
      <c r="AF25" s="197" t="str">
        <f>VLOOKUP($A25,'mat2'!$A$1:$BE$400,AF$1,FALSE)</f>
        <v/>
      </c>
      <c r="AG25" s="197" t="str">
        <f>VLOOKUP($A25,'mat2'!$A$1:$BE$400,AG$1,FALSE)</f>
        <v/>
      </c>
      <c r="AH25" s="195" t="str">
        <f>VLOOKUP($A25,'mat2'!$A$1:$BE$400,AH$1,FALSE)</f>
        <v/>
      </c>
      <c r="AI25" s="199" t="str">
        <f>VLOOKUP($A25,'mat2'!$A$1:$BE$400,AI$1,FALSE)</f>
        <v/>
      </c>
      <c r="AJ25" s="200" t="str">
        <f>VLOOKUP($A25,'mat2'!$A$1:$BE$400,AJ$1,FALSE)</f>
        <v/>
      </c>
      <c r="AK25" s="195" t="str">
        <f>VLOOKUP($A25,'mat2'!$A$1:$BE$400,AK$1,FALSE)</f>
        <v/>
      </c>
      <c r="AL25" s="193" t="str">
        <f>VLOOKUP($A25,'mat2'!$A$1:$BE$400,AL$1,FALSE)</f>
        <v/>
      </c>
      <c r="AM25" s="201" t="str">
        <f>VLOOKUP($A25,'mat2'!$A$1:$BE$400,AM$1,FALSE)</f>
        <v/>
      </c>
      <c r="AN25" s="201" t="str">
        <f>VLOOKUP($A25,'mat2'!$A$1:$BE$400,AN$1,FALSE)</f>
        <v/>
      </c>
      <c r="AO25" s="195" t="str">
        <f>VLOOKUP($A25,'mat2'!$A$1:$BE$400,AO$1,FALSE)</f>
        <v/>
      </c>
      <c r="AP25" s="202" t="str">
        <f>VLOOKUP($A25,'mat2'!$A$1:$BE$400,AP$1,FALSE)</f>
        <v/>
      </c>
      <c r="AQ25" s="203" t="str">
        <f>VLOOKUP($A25,'mat2'!$A$1:$BE$400,AQ$1,FALSE)</f>
        <v/>
      </c>
      <c r="AR25" s="203" t="str">
        <f>VLOOKUP($A25,'mat2'!$A$1:$BE$400,AR$1,FALSE)</f>
        <v/>
      </c>
      <c r="AS25" s="199" t="str">
        <f>VLOOKUP($A25,'mat2'!$A$1:$BE$400,AS$1,FALSE)</f>
        <v/>
      </c>
      <c r="AT25" s="199" t="str">
        <f>VLOOKUP($A25,'mat2'!$A$1:$BE$400,AT$1,FALSE)</f>
        <v/>
      </c>
      <c r="AU25" s="199" t="str">
        <f>VLOOKUP($A25,'mat2'!$A$1:$BE$400,AU$1,FALSE)</f>
        <v/>
      </c>
      <c r="AV25" s="199" t="str">
        <f>VLOOKUP($A25,'mat2'!$A$1:$BE$400,AV$1,FALSE)</f>
        <v/>
      </c>
      <c r="AW25" s="199" t="str">
        <f>VLOOKUP($A25,'mat2'!$A$1:$BE$400,AW$1,FALSE)</f>
        <v/>
      </c>
      <c r="AX25" s="195" t="str">
        <f>VLOOKUP($A25,'mat2'!$A$1:$BE$400,AX$1,FALSE)</f>
        <v/>
      </c>
      <c r="AY25" s="201" t="str">
        <f>VLOOKUP($A25,'mat2'!$A$1:$BE$400,AY$1,FALSE)</f>
        <v/>
      </c>
      <c r="AZ25" s="199" t="str">
        <f>VLOOKUP($A25,'mat2'!$A$1:$BE$400,AZ$1,FALSE)</f>
        <v/>
      </c>
      <c r="BA25" s="203" t="str">
        <f>VLOOKUP($A25,'mat2'!$A$1:$BE$400,BA$1,FALSE)</f>
        <v/>
      </c>
      <c r="BB25" s="193">
        <f t="shared" si="0"/>
        <v>2</v>
      </c>
      <c r="BC25" s="206" t="e">
        <f t="shared" si="3"/>
        <v>#VALUE!</v>
      </c>
      <c r="BD25" s="206">
        <f t="shared" si="4"/>
        <v>3</v>
      </c>
      <c r="BE25" s="209" t="str">
        <f t="shared" si="5"/>
        <v xml:space="preserve">   40    9 護岸上部工###護岸上部工</v>
      </c>
      <c r="BF25" s="207" t="str">
        <f t="shared" si="6"/>
        <v xml:space="preserve">00000.0000       0.2    2.0000       2.0    1.0000    0.0000                    </v>
      </c>
      <c r="BG25" s="212" t="str">
        <f t="shared" si="7"/>
        <v xml:space="preserve">    2.3500    0.0000 5.0000E+0                                                  </v>
      </c>
      <c r="BH25" s="210" t="str">
        <f t="shared" si="8"/>
        <v xml:space="preserve">    0.0000                                  2                                   </v>
      </c>
      <c r="BI25" s="214" t="str">
        <f t="shared" si="9"/>
        <v xml:space="preserve">    0.0000    0.0000                                                            </v>
      </c>
      <c r="BJ25" s="211" t="str">
        <f t="shared" si="10"/>
        <v xml:space="preserve">                                                                 </v>
      </c>
      <c r="BK25" s="213" t="e">
        <f t="shared" si="11"/>
        <v>#VALUE!</v>
      </c>
      <c r="BL25" s="132"/>
      <c r="BM25" s="132"/>
      <c r="BN25" s="132"/>
      <c r="BO25" s="132" t="s">
        <v>473</v>
      </c>
      <c r="BP25" s="31" t="str">
        <f t="shared" ca="1" si="1"/>
        <v xml:space="preserve">===16番ﾃﾞｰﾀ区切り===
kaneko
16_護岸上部工
    9
2018.9.11.11.22.22
荷重ｹｰｽ番号－未定
00000.0000       0.2    2.0000       2.0    1.0000    0.0000                    
    2.3500    0.0000 5.0000E+0                                                  
    0.0000                                  2                                   
    0.0000    0.0000                                                            
                                                                 </v>
      </c>
      <c r="BQ25" s="31">
        <f t="shared" si="13"/>
        <v>16</v>
      </c>
      <c r="BR25" s="132" t="str">
        <f t="shared" si="2"/>
        <v>===16番ﾃﾞｰﾀ区切り===</v>
      </c>
    </row>
    <row r="26" spans="1:70">
      <c r="A26">
        <f t="shared" ref="A26:B26" si="26">A25+1</f>
        <v>18</v>
      </c>
      <c r="B26" s="136">
        <f t="shared" si="26"/>
        <v>17</v>
      </c>
      <c r="C26" s="135" t="str">
        <f>VLOOKUP($A26,'mat2'!$A$1:$BE$400,C$1,FALSE)</f>
        <v>MA</v>
      </c>
      <c r="D26" s="32" t="str">
        <f>VLOOKUP($A26,'mat2'!$A$1:$BE$400,D$1,FALSE)</f>
        <v>XHED</v>
      </c>
      <c r="E26" s="195" t="str">
        <f>VLOOKUP($A26,'mat2'!$A$1:$BE$400,E$1,FALSE)</f>
        <v>RHO</v>
      </c>
      <c r="F26" s="196" t="str">
        <f>VLOOKUP($A26,'mat2'!$A$1:$BE$400,F$1,FALSE)</f>
        <v>L</v>
      </c>
      <c r="G26" s="85" t="str">
        <f>VLOOKUP($A26,'mat2'!$A$1:$BE$400,G$1,FALSE)</f>
        <v>WIDTH</v>
      </c>
      <c r="H26" s="197" t="str">
        <f>VLOOKUP($A26,'mat2'!$A$1:$BE$400,H$1,FALSE)</f>
        <v/>
      </c>
      <c r="I26" s="85" t="str">
        <f>VLOOKUP($A26,'mat2'!$A$1:$BE$400,I$1,FALSE)</f>
        <v/>
      </c>
      <c r="J26" s="197" t="str">
        <f>VLOOKUP($A26,'mat2'!$A$1:$BE$400,J$1,FALSE)</f>
        <v/>
      </c>
      <c r="K26" s="195" t="str">
        <f>VLOOKUP($A26,'mat2'!$A$1:$BE$400,K$1,FALSE)</f>
        <v/>
      </c>
      <c r="L26" s="195" t="str">
        <f>VLOOKUP($A26,'mat2'!$A$1:$BE$400,L$1,FALSE)</f>
        <v/>
      </c>
      <c r="M26" s="198" t="str">
        <f>VLOOKUP($A26,'mat2'!$A$1:$BE$400,M$1,FALSE)</f>
        <v/>
      </c>
      <c r="N26" s="195" t="str">
        <f>VLOOKUP($A26,'mat2'!$A$1:$BE$400,N$1,FALSE)</f>
        <v/>
      </c>
      <c r="O26" s="196" t="str">
        <f>VLOOKUP($A26,'mat2'!$A$1:$BE$400,O$1,FALSE)</f>
        <v/>
      </c>
      <c r="P26" s="196" t="str">
        <f>VLOOKUP($A26,'mat2'!$A$1:$BE$400,P$1,FALSE)</f>
        <v/>
      </c>
      <c r="Q26" s="194" t="str">
        <f>VLOOKUP($A26,'mat2'!$A$1:$BE$400,Q$1,FALSE)</f>
        <v/>
      </c>
      <c r="R26" s="195" t="str">
        <f>VLOOKUP($A26,'mat2'!$A$1:$BE$400,R$1,FALSE)</f>
        <v/>
      </c>
      <c r="S26" s="195" t="str">
        <f>VLOOKUP($A26,'mat2'!$A$1:$BE$400,S$1,FALSE)</f>
        <v/>
      </c>
      <c r="T26" s="195" t="str">
        <f>VLOOKUP($A26,'mat2'!$A$1:$BE$400,T$1,FALSE)</f>
        <v/>
      </c>
      <c r="U26" s="195" t="str">
        <f>VLOOKUP($A26,'mat2'!$A$1:$BE$400,U$1,FALSE)</f>
        <v/>
      </c>
      <c r="V26" s="195" t="str">
        <f>VLOOKUP($A26,'mat2'!$A$1:$BE$400,V$1,FALSE)</f>
        <v/>
      </c>
      <c r="W26" s="194" t="str">
        <f>VLOOKUP($A26,'mat2'!$A$1:$BE$400,W$1,FALSE)</f>
        <v/>
      </c>
      <c r="X26" s="194" t="str">
        <f>VLOOKUP($A26,'mat2'!$A$1:$BE$400,X$1,FALSE)</f>
        <v/>
      </c>
      <c r="Y26" s="194" t="str">
        <f>VLOOKUP($A26,'mat2'!$A$1:$BE$400,Y$1,FALSE)</f>
        <v/>
      </c>
      <c r="Z26" s="194" t="str">
        <f>VLOOKUP($A26,'mat2'!$A$1:$BE$400,Z$1,FALSE)</f>
        <v/>
      </c>
      <c r="AA26" s="195" t="str">
        <f>VLOOKUP($A26,'mat2'!$A$1:$BE$400,AA$1,FALSE)</f>
        <v/>
      </c>
      <c r="AB26" s="195" t="str">
        <f>VLOOKUP($A26,'mat2'!$A$1:$BE$400,AB$1,FALSE)</f>
        <v/>
      </c>
      <c r="AC26" s="195" t="str">
        <f>VLOOKUP($A26,'mat2'!$A$1:$BE$400,AC$1,FALSE)</f>
        <v/>
      </c>
      <c r="AD26" s="197" t="str">
        <f>VLOOKUP($A26,'mat2'!$A$1:$BE$400,AD$1,FALSE)</f>
        <v/>
      </c>
      <c r="AE26" s="197" t="str">
        <f>VLOOKUP($A26,'mat2'!$A$1:$BE$400,AE$1,FALSE)</f>
        <v/>
      </c>
      <c r="AF26" s="197" t="str">
        <f>VLOOKUP($A26,'mat2'!$A$1:$BE$400,AF$1,FALSE)</f>
        <v/>
      </c>
      <c r="AG26" s="197" t="str">
        <f>VLOOKUP($A26,'mat2'!$A$1:$BE$400,AG$1,FALSE)</f>
        <v/>
      </c>
      <c r="AH26" s="195" t="str">
        <f>VLOOKUP($A26,'mat2'!$A$1:$BE$400,AH$1,FALSE)</f>
        <v/>
      </c>
      <c r="AI26" s="199" t="str">
        <f>VLOOKUP($A26,'mat2'!$A$1:$BE$400,AI$1,FALSE)</f>
        <v/>
      </c>
      <c r="AJ26" s="200" t="str">
        <f>VLOOKUP($A26,'mat2'!$A$1:$BE$400,AJ$1,FALSE)</f>
        <v/>
      </c>
      <c r="AK26" s="195" t="str">
        <f>VLOOKUP($A26,'mat2'!$A$1:$BE$400,AK$1,FALSE)</f>
        <v/>
      </c>
      <c r="AL26" s="193" t="str">
        <f>VLOOKUP($A26,'mat2'!$A$1:$BE$400,AL$1,FALSE)</f>
        <v/>
      </c>
      <c r="AM26" s="201" t="str">
        <f>VLOOKUP($A26,'mat2'!$A$1:$BE$400,AM$1,FALSE)</f>
        <v/>
      </c>
      <c r="AN26" s="201" t="str">
        <f>VLOOKUP($A26,'mat2'!$A$1:$BE$400,AN$1,FALSE)</f>
        <v/>
      </c>
      <c r="AO26" s="195" t="str">
        <f>VLOOKUP($A26,'mat2'!$A$1:$BE$400,AO$1,FALSE)</f>
        <v/>
      </c>
      <c r="AP26" s="202" t="str">
        <f>VLOOKUP($A26,'mat2'!$A$1:$BE$400,AP$1,FALSE)</f>
        <v/>
      </c>
      <c r="AQ26" s="203" t="str">
        <f>VLOOKUP($A26,'mat2'!$A$1:$BE$400,AQ$1,FALSE)</f>
        <v/>
      </c>
      <c r="AR26" s="203" t="str">
        <f>VLOOKUP($A26,'mat2'!$A$1:$BE$400,AR$1,FALSE)</f>
        <v/>
      </c>
      <c r="AS26" s="199" t="str">
        <f>VLOOKUP($A26,'mat2'!$A$1:$BE$400,AS$1,FALSE)</f>
        <v/>
      </c>
      <c r="AT26" s="199" t="str">
        <f>VLOOKUP($A26,'mat2'!$A$1:$BE$400,AT$1,FALSE)</f>
        <v/>
      </c>
      <c r="AU26" s="199" t="str">
        <f>VLOOKUP($A26,'mat2'!$A$1:$BE$400,AU$1,FALSE)</f>
        <v/>
      </c>
      <c r="AV26" s="199" t="str">
        <f>VLOOKUP($A26,'mat2'!$A$1:$BE$400,AV$1,FALSE)</f>
        <v/>
      </c>
      <c r="AW26" s="199" t="str">
        <f>VLOOKUP($A26,'mat2'!$A$1:$BE$400,AW$1,FALSE)</f>
        <v/>
      </c>
      <c r="AX26" s="195" t="str">
        <f>VLOOKUP($A26,'mat2'!$A$1:$BE$400,AX$1,FALSE)</f>
        <v/>
      </c>
      <c r="AY26" s="201" t="str">
        <f>VLOOKUP($A26,'mat2'!$A$1:$BE$400,AY$1,FALSE)</f>
        <v/>
      </c>
      <c r="AZ26" s="199" t="str">
        <f>VLOOKUP($A26,'mat2'!$A$1:$BE$400,AZ$1,FALSE)</f>
        <v/>
      </c>
      <c r="BA26" s="203" t="str">
        <f>VLOOKUP($A26,'mat2'!$A$1:$BE$400,BA$1,FALSE)</f>
        <v/>
      </c>
      <c r="BB26" s="193">
        <f t="shared" si="0"/>
        <v>2</v>
      </c>
      <c r="BC26" s="206" t="e">
        <f t="shared" si="3"/>
        <v>#VALUE!</v>
      </c>
      <c r="BD26" s="206">
        <f t="shared" si="4"/>
        <v>0</v>
      </c>
      <c r="BE26" s="209" t="e">
        <f t="shared" si="5"/>
        <v>#VALUE!</v>
      </c>
      <c r="BF26" s="207" t="str">
        <f t="shared" si="6"/>
        <v xml:space="preserve">         L     WIDTH                                                            </v>
      </c>
      <c r="BG26" s="212" t="str">
        <f t="shared" si="7"/>
        <v xml:space="preserve">       RHO                                                                      </v>
      </c>
      <c r="BH26" s="210" t="str">
        <f t="shared" si="8"/>
        <v xml:space="preserve">                                            2                                   </v>
      </c>
      <c r="BI26" s="214" t="str">
        <f t="shared" si="9"/>
        <v xml:space="preserve">                                                                                </v>
      </c>
      <c r="BJ26" s="211" t="str">
        <f t="shared" si="10"/>
        <v xml:space="preserve">                                                                 </v>
      </c>
      <c r="BK26" s="213" t="e">
        <f t="shared" si="11"/>
        <v>#VALUE!</v>
      </c>
      <c r="BL26" s="132"/>
      <c r="BM26" s="132"/>
      <c r="BN26" s="132"/>
      <c r="BO26" s="132" t="s">
        <v>473</v>
      </c>
      <c r="BP26" s="31" t="str">
        <f t="shared" ca="1" si="1"/>
        <v xml:space="preserve">===17番ﾃﾞｰﾀ区切り===
kaneko
17_XHED
    9
2018.9.11.11.22.22
荷重ｹｰｽ番号－未定
         L     WIDTH                                                            
       RHO                                                                      
                                            2                                   
                                                                 </v>
      </c>
      <c r="BQ26" s="31">
        <f t="shared" si="13"/>
        <v>17</v>
      </c>
      <c r="BR26" s="132" t="str">
        <f t="shared" si="2"/>
        <v>===17番ﾃﾞｰﾀ区切り===</v>
      </c>
    </row>
    <row r="27" spans="1:70">
      <c r="A27">
        <f t="shared" ref="A27:B27" si="27">A26+1</f>
        <v>19</v>
      </c>
      <c r="B27" s="136">
        <f t="shared" si="27"/>
        <v>18</v>
      </c>
      <c r="C27" s="135">
        <f>VLOOKUP($A27,'mat2'!$A$1:$BE$400,C$1,FALSE)</f>
        <v>30</v>
      </c>
      <c r="D27" s="32" t="str">
        <f>VLOOKUP($A27,'mat2'!$A$1:$BE$400,D$1,FALSE)</f>
        <v>海</v>
      </c>
      <c r="E27" s="195">
        <f>VLOOKUP($A27,'mat2'!$A$1:$BE$400,E$1,FALSE)</f>
        <v>1</v>
      </c>
      <c r="F27" s="196">
        <f>VLOOKUP($A27,'mat2'!$A$1:$BE$400,F$1,FALSE)</f>
        <v>2</v>
      </c>
      <c r="G27" s="85">
        <f>VLOOKUP($A27,'mat2'!$A$1:$BE$400,G$1,FALSE)</f>
        <v>5</v>
      </c>
      <c r="H27" s="197" t="str">
        <f>VLOOKUP($A27,'mat2'!$A$1:$BE$400,H$1,FALSE)</f>
        <v/>
      </c>
      <c r="I27" s="85" t="str">
        <f>VLOOKUP($A27,'mat2'!$A$1:$BE$400,I$1,FALSE)</f>
        <v/>
      </c>
      <c r="J27" s="197" t="str">
        <f>VLOOKUP($A27,'mat2'!$A$1:$BE$400,J$1,FALSE)</f>
        <v/>
      </c>
      <c r="K27" s="195" t="str">
        <f>VLOOKUP($A27,'mat2'!$A$1:$BE$400,K$1,FALSE)</f>
        <v/>
      </c>
      <c r="L27" s="195" t="str">
        <f>VLOOKUP($A27,'mat2'!$A$1:$BE$400,L$1,FALSE)</f>
        <v/>
      </c>
      <c r="M27" s="198" t="str">
        <f>VLOOKUP($A27,'mat2'!$A$1:$BE$400,M$1,FALSE)</f>
        <v/>
      </c>
      <c r="N27" s="195" t="str">
        <f>VLOOKUP($A27,'mat2'!$A$1:$BE$400,N$1,FALSE)</f>
        <v/>
      </c>
      <c r="O27" s="196" t="str">
        <f>VLOOKUP($A27,'mat2'!$A$1:$BE$400,O$1,FALSE)</f>
        <v/>
      </c>
      <c r="P27" s="196" t="str">
        <f>VLOOKUP($A27,'mat2'!$A$1:$BE$400,P$1,FALSE)</f>
        <v/>
      </c>
      <c r="Q27" s="194" t="str">
        <f>VLOOKUP($A27,'mat2'!$A$1:$BE$400,Q$1,FALSE)</f>
        <v/>
      </c>
      <c r="R27" s="195" t="str">
        <f>VLOOKUP($A27,'mat2'!$A$1:$BE$400,R$1,FALSE)</f>
        <v/>
      </c>
      <c r="S27" s="195" t="str">
        <f>VLOOKUP($A27,'mat2'!$A$1:$BE$400,S$1,FALSE)</f>
        <v/>
      </c>
      <c r="T27" s="195" t="str">
        <f>VLOOKUP($A27,'mat2'!$A$1:$BE$400,T$1,FALSE)</f>
        <v/>
      </c>
      <c r="U27" s="195" t="str">
        <f>VLOOKUP($A27,'mat2'!$A$1:$BE$400,U$1,FALSE)</f>
        <v/>
      </c>
      <c r="V27" s="195" t="str">
        <f>VLOOKUP($A27,'mat2'!$A$1:$BE$400,V$1,FALSE)</f>
        <v/>
      </c>
      <c r="W27" s="194" t="str">
        <f>VLOOKUP($A27,'mat2'!$A$1:$BE$400,W$1,FALSE)</f>
        <v/>
      </c>
      <c r="X27" s="194" t="str">
        <f>VLOOKUP($A27,'mat2'!$A$1:$BE$400,X$1,FALSE)</f>
        <v/>
      </c>
      <c r="Y27" s="194" t="str">
        <f>VLOOKUP($A27,'mat2'!$A$1:$BE$400,Y$1,FALSE)</f>
        <v/>
      </c>
      <c r="Z27" s="194" t="str">
        <f>VLOOKUP($A27,'mat2'!$A$1:$BE$400,Z$1,FALSE)</f>
        <v/>
      </c>
      <c r="AA27" s="195" t="str">
        <f>VLOOKUP($A27,'mat2'!$A$1:$BE$400,AA$1,FALSE)</f>
        <v/>
      </c>
      <c r="AB27" s="195" t="str">
        <f>VLOOKUP($A27,'mat2'!$A$1:$BE$400,AB$1,FALSE)</f>
        <v/>
      </c>
      <c r="AC27" s="195" t="str">
        <f>VLOOKUP($A27,'mat2'!$A$1:$BE$400,AC$1,FALSE)</f>
        <v/>
      </c>
      <c r="AD27" s="197" t="str">
        <f>VLOOKUP($A27,'mat2'!$A$1:$BE$400,AD$1,FALSE)</f>
        <v/>
      </c>
      <c r="AE27" s="197" t="str">
        <f>VLOOKUP($A27,'mat2'!$A$1:$BE$400,AE$1,FALSE)</f>
        <v/>
      </c>
      <c r="AF27" s="197" t="str">
        <f>VLOOKUP($A27,'mat2'!$A$1:$BE$400,AF$1,FALSE)</f>
        <v/>
      </c>
      <c r="AG27" s="197" t="str">
        <f>VLOOKUP($A27,'mat2'!$A$1:$BE$400,AG$1,FALSE)</f>
        <v/>
      </c>
      <c r="AH27" s="195" t="str">
        <f>VLOOKUP($A27,'mat2'!$A$1:$BE$400,AH$1,FALSE)</f>
        <v/>
      </c>
      <c r="AI27" s="199" t="str">
        <f>VLOOKUP($A27,'mat2'!$A$1:$BE$400,AI$1,FALSE)</f>
        <v/>
      </c>
      <c r="AJ27" s="200" t="str">
        <f>VLOOKUP($A27,'mat2'!$A$1:$BE$400,AJ$1,FALSE)</f>
        <v/>
      </c>
      <c r="AK27" s="195" t="str">
        <f>VLOOKUP($A27,'mat2'!$A$1:$BE$400,AK$1,FALSE)</f>
        <v/>
      </c>
      <c r="AL27" s="193" t="str">
        <f>VLOOKUP($A27,'mat2'!$A$1:$BE$400,AL$1,FALSE)</f>
        <v/>
      </c>
      <c r="AM27" s="201" t="str">
        <f>VLOOKUP($A27,'mat2'!$A$1:$BE$400,AM$1,FALSE)</f>
        <v/>
      </c>
      <c r="AN27" s="201" t="str">
        <f>VLOOKUP($A27,'mat2'!$A$1:$BE$400,AN$1,FALSE)</f>
        <v/>
      </c>
      <c r="AO27" s="195" t="str">
        <f>VLOOKUP($A27,'mat2'!$A$1:$BE$400,AO$1,FALSE)</f>
        <v/>
      </c>
      <c r="AP27" s="202" t="str">
        <f>VLOOKUP($A27,'mat2'!$A$1:$BE$400,AP$1,FALSE)</f>
        <v/>
      </c>
      <c r="AQ27" s="203" t="str">
        <f>VLOOKUP($A27,'mat2'!$A$1:$BE$400,AQ$1,FALSE)</f>
        <v/>
      </c>
      <c r="AR27" s="203" t="str">
        <f>VLOOKUP($A27,'mat2'!$A$1:$BE$400,AR$1,FALSE)</f>
        <v/>
      </c>
      <c r="AS27" s="199" t="str">
        <f>VLOOKUP($A27,'mat2'!$A$1:$BE$400,AS$1,FALSE)</f>
        <v/>
      </c>
      <c r="AT27" s="199" t="str">
        <f>VLOOKUP($A27,'mat2'!$A$1:$BE$400,AT$1,FALSE)</f>
        <v/>
      </c>
      <c r="AU27" s="199" t="str">
        <f>VLOOKUP($A27,'mat2'!$A$1:$BE$400,AU$1,FALSE)</f>
        <v/>
      </c>
      <c r="AV27" s="199" t="str">
        <f>VLOOKUP($A27,'mat2'!$A$1:$BE$400,AV$1,FALSE)</f>
        <v/>
      </c>
      <c r="AW27" s="199" t="str">
        <f>VLOOKUP($A27,'mat2'!$A$1:$BE$400,AW$1,FALSE)</f>
        <v/>
      </c>
      <c r="AX27" s="195" t="str">
        <f>VLOOKUP($A27,'mat2'!$A$1:$BE$400,AX$1,FALSE)</f>
        <v/>
      </c>
      <c r="AY27" s="201" t="str">
        <f>VLOOKUP($A27,'mat2'!$A$1:$BE$400,AY$1,FALSE)</f>
        <v/>
      </c>
      <c r="AZ27" s="199" t="str">
        <f>VLOOKUP($A27,'mat2'!$A$1:$BE$400,AZ$1,FALSE)</f>
        <v/>
      </c>
      <c r="BA27" s="203" t="str">
        <f>VLOOKUP($A27,'mat2'!$A$1:$BE$400,BA$1,FALSE)</f>
        <v/>
      </c>
      <c r="BB27" s="193">
        <f t="shared" si="0"/>
        <v>2</v>
      </c>
      <c r="BC27" s="206" t="e">
        <f t="shared" si="3"/>
        <v>#VALUE!</v>
      </c>
      <c r="BD27" s="206">
        <f t="shared" si="4"/>
        <v>3</v>
      </c>
      <c r="BE27" s="209" t="str">
        <f t="shared" si="5"/>
        <v xml:space="preserve">   30    9 海###海</v>
      </c>
      <c r="BF27" s="207" t="str">
        <f t="shared" si="6"/>
        <v xml:space="preserve">    2.0000       5.0                                                            </v>
      </c>
      <c r="BG27" s="212" t="str">
        <f t="shared" si="7"/>
        <v xml:space="preserve">    1.0000                                                                      </v>
      </c>
      <c r="BH27" s="210" t="str">
        <f t="shared" si="8"/>
        <v xml:space="preserve">                                            2                                   </v>
      </c>
      <c r="BI27" s="214" t="str">
        <f t="shared" si="9"/>
        <v xml:space="preserve">                                                                                </v>
      </c>
      <c r="BJ27" s="211" t="str">
        <f t="shared" si="10"/>
        <v xml:space="preserve">                                                                 </v>
      </c>
      <c r="BK27" s="213" t="e">
        <f t="shared" si="11"/>
        <v>#VALUE!</v>
      </c>
      <c r="BL27" s="132"/>
      <c r="BM27" s="132"/>
      <c r="BN27" s="132"/>
      <c r="BO27" s="132" t="s">
        <v>473</v>
      </c>
      <c r="BP27" s="31" t="str">
        <f t="shared" ca="1" si="1"/>
        <v xml:space="preserve">===18番ﾃﾞｰﾀ区切り===
kaneko
18_海
    9
2018.9.11.11.22.22
荷重ｹｰｽ番号－未定
    2.0000       5.0                                                            
    1.0000                                                                      
                                            2                                   
                                                                 </v>
      </c>
      <c r="BQ27" s="31">
        <f t="shared" si="13"/>
        <v>18</v>
      </c>
      <c r="BR27" s="132" t="str">
        <f t="shared" si="2"/>
        <v>===18番ﾃﾞｰﾀ区切り===</v>
      </c>
    </row>
    <row r="28" spans="1:70">
      <c r="A28">
        <f t="shared" ref="A28:B28" si="28">A27+1</f>
        <v>20</v>
      </c>
      <c r="B28" s="136">
        <f t="shared" si="28"/>
        <v>19</v>
      </c>
      <c r="C28" s="135" t="str">
        <f>VLOOKUP($A28,'mat2'!$A$1:$BE$400,C$1,FALSE)</f>
        <v>MA</v>
      </c>
      <c r="D28" s="32" t="str">
        <f>VLOOKUP($A28,'mat2'!$A$1:$BE$400,D$1,FALSE)</f>
        <v>XHED</v>
      </c>
      <c r="E28" s="195" t="str">
        <f>VLOOKUP($A28,'mat2'!$A$1:$BE$400,E$1,FALSE)</f>
        <v>RHO</v>
      </c>
      <c r="F28" s="196" t="str">
        <f>VLOOKUP($A28,'mat2'!$A$1:$BE$400,F$1,FALSE)</f>
        <v>GS</v>
      </c>
      <c r="G28" s="85" t="str">
        <f>VLOOKUP($A28,'mat2'!$A$1:$BE$400,G$1,FALSE)</f>
        <v>POI</v>
      </c>
      <c r="H28" s="197" t="str">
        <f>VLOOKUP($A28,'mat2'!$A$1:$BE$400,H$1,FALSE)</f>
        <v>AREA</v>
      </c>
      <c r="I28" s="85" t="str">
        <f>VLOOKUP($A28,'mat2'!$A$1:$BE$400,I$1,FALSE)</f>
        <v>RIN</v>
      </c>
      <c r="J28" s="197" t="str">
        <f>VLOOKUP($A28,'mat2'!$A$1:$BE$400,J$1,FALSE)</f>
        <v>EFA</v>
      </c>
      <c r="K28" s="195" t="str">
        <f>VLOOKUP($A28,'mat2'!$A$1:$BE$400,K$1,FALSE)</f>
        <v>L</v>
      </c>
      <c r="L28" s="195" t="str">
        <f>VLOOKUP($A28,'mat2'!$A$1:$BE$400,L$1,FALSE)</f>
        <v>IUST</v>
      </c>
      <c r="M28" s="198" t="str">
        <f>VLOOKUP($A28,'mat2'!$A$1:$BE$400,M$1,FALSE)</f>
        <v>KILL</v>
      </c>
      <c r="N28" s="195" t="str">
        <f>VLOOKUP($A28,'mat2'!$A$1:$BE$400,N$1,FALSE)</f>
        <v>WIDTH</v>
      </c>
      <c r="O28" s="196" t="str">
        <f>VLOOKUP($A28,'mat2'!$A$1:$BE$400,O$1,FALSE)</f>
        <v>IRYL</v>
      </c>
      <c r="P28" s="196" t="str">
        <f>VLOOKUP($A28,'mat2'!$A$1:$BE$400,P$1,FALSE)</f>
        <v>ALPHAE</v>
      </c>
      <c r="Q28" s="194" t="str">
        <f>VLOOKUP($A28,'mat2'!$A$1:$BE$400,Q$1,FALSE)</f>
        <v>IHT</v>
      </c>
      <c r="R28" s="195" t="str">
        <f>VLOOKUP($A28,'mat2'!$A$1:$BE$400,R$1,FALSE)</f>
        <v>IAX</v>
      </c>
      <c r="S28" s="195" t="str">
        <f>VLOOKUP($A28,'mat2'!$A$1:$BE$400,S$1,FALSE)</f>
        <v>RN1</v>
      </c>
      <c r="T28" s="195" t="str">
        <f>VLOOKUP($A28,'mat2'!$A$1:$BE$400,T$1,FALSE)</f>
        <v>EI0</v>
      </c>
      <c r="U28" s="195" t="str">
        <f>VLOOKUP($A28,'mat2'!$A$1:$BE$400,U$1,FALSE)</f>
        <v>EI1</v>
      </c>
      <c r="V28" s="195" t="str">
        <f>VLOOKUP($A28,'mat2'!$A$1:$BE$400,V$1,FALSE)</f>
        <v>EI2</v>
      </c>
      <c r="W28" s="194" t="str">
        <f>VLOOKUP($A28,'mat2'!$A$1:$BE$400,W$1,FALSE)</f>
        <v>BETAE</v>
      </c>
      <c r="X28" s="194" t="str">
        <f>VLOOKUP($A28,'mat2'!$A$1:$BE$400,X$1,FALSE)</f>
        <v/>
      </c>
      <c r="Y28" s="194" t="str">
        <f>VLOOKUP($A28,'mat2'!$A$1:$BE$400,Y$1,FALSE)</f>
        <v/>
      </c>
      <c r="Z28" s="194" t="str">
        <f>VLOOKUP($A28,'mat2'!$A$1:$BE$400,Z$1,FALSE)</f>
        <v/>
      </c>
      <c r="AA28" s="195" t="str">
        <f>VLOOKUP($A28,'mat2'!$A$1:$BE$400,AA$1,FALSE)</f>
        <v/>
      </c>
      <c r="AB28" s="195" t="str">
        <f>VLOOKUP($A28,'mat2'!$A$1:$BE$400,AB$1,FALSE)</f>
        <v/>
      </c>
      <c r="AC28" s="195" t="str">
        <f>VLOOKUP($A28,'mat2'!$A$1:$BE$400,AC$1,FALSE)</f>
        <v/>
      </c>
      <c r="AD28" s="197" t="str">
        <f>VLOOKUP($A28,'mat2'!$A$1:$BE$400,AD$1,FALSE)</f>
        <v/>
      </c>
      <c r="AE28" s="197" t="str">
        <f>VLOOKUP($A28,'mat2'!$A$1:$BE$400,AE$1,FALSE)</f>
        <v/>
      </c>
      <c r="AF28" s="197" t="str">
        <f>VLOOKUP($A28,'mat2'!$A$1:$BE$400,AF$1,FALSE)</f>
        <v/>
      </c>
      <c r="AG28" s="197" t="str">
        <f>VLOOKUP($A28,'mat2'!$A$1:$BE$400,AG$1,FALSE)</f>
        <v/>
      </c>
      <c r="AH28" s="195" t="str">
        <f>VLOOKUP($A28,'mat2'!$A$1:$BE$400,AH$1,FALSE)</f>
        <v>AW/nt</v>
      </c>
      <c r="AI28" s="199" t="str">
        <f>VLOOKUP($A28,'mat2'!$A$1:$BE$400,AI$1,FALSE)</f>
        <v>RN1N2</v>
      </c>
      <c r="AJ28" s="200" t="str">
        <f>VLOOKUP($A28,'mat2'!$A$1:$BE$400,AJ$1,FALSE)</f>
        <v>AF/nc</v>
      </c>
      <c r="AK28" s="195" t="str">
        <f>VLOOKUP($A28,'mat2'!$A$1:$BE$400,AK$1,FALSE)</f>
        <v/>
      </c>
      <c r="AL28" s="193" t="str">
        <f>VLOOKUP($A28,'mat2'!$A$1:$BE$400,AL$1,FALSE)</f>
        <v>RM2N</v>
      </c>
      <c r="AM28" s="201" t="str">
        <f>VLOOKUP($A28,'mat2'!$A$1:$BE$400,AM$1,FALSE)</f>
        <v>EI2N</v>
      </c>
      <c r="AN28" s="201" t="str">
        <f>VLOOKUP($A28,'mat2'!$A$1:$BE$400,AN$1,FALSE)</f>
        <v>RM1N</v>
      </c>
      <c r="AO28" s="195" t="str">
        <f>VLOOKUP($A28,'mat2'!$A$1:$BE$400,AO$1,FALSE)</f>
        <v>INITLZ</v>
      </c>
      <c r="AP28" s="202" t="str">
        <f>VLOOKUP($A28,'mat2'!$A$1:$BE$400,AP$1,FALSE)</f>
        <v>RMR</v>
      </c>
      <c r="AQ28" s="203" t="str">
        <f>VLOOKUP($A28,'mat2'!$A$1:$BE$400,AQ$1,FALSE)</f>
        <v>EI0N</v>
      </c>
      <c r="AR28" s="203" t="str">
        <f>VLOOKUP($A28,'mat2'!$A$1:$BE$400,AR$1,FALSE)</f>
        <v>EI1N</v>
      </c>
      <c r="AS28" s="199" t="str">
        <f>VLOOKUP($A28,'mat2'!$A$1:$BE$400,AS$1,FALSE)</f>
        <v>RM1</v>
      </c>
      <c r="AT28" s="199" t="str">
        <f>VLOOKUP($A28,'mat2'!$A$1:$BE$400,AT$1,FALSE)</f>
        <v>RM2</v>
      </c>
      <c r="AU28" s="199" t="str">
        <f>VLOOKUP($A28,'mat2'!$A$1:$BE$400,AU$1,FALSE)</f>
        <v>RM2N2</v>
      </c>
      <c r="AV28" s="199" t="str">
        <f>VLOOKUP($A28,'mat2'!$A$1:$BE$400,AV$1,FALSE)</f>
        <v/>
      </c>
      <c r="AW28" s="199" t="str">
        <f>VLOOKUP($A28,'mat2'!$A$1:$BE$400,AW$1,FALSE)</f>
        <v/>
      </c>
      <c r="AX28" s="195" t="str">
        <f>VLOOKUP($A28,'mat2'!$A$1:$BE$400,AX$1,FALSE)</f>
        <v/>
      </c>
      <c r="AY28" s="201" t="str">
        <f>VLOOKUP($A28,'mat2'!$A$1:$BE$400,AY$1,FALSE)</f>
        <v/>
      </c>
      <c r="AZ28" s="199" t="str">
        <f>VLOOKUP($A28,'mat2'!$A$1:$BE$400,AZ$1,FALSE)</f>
        <v/>
      </c>
      <c r="BA28" s="203" t="str">
        <f>VLOOKUP($A28,'mat2'!$A$1:$BE$400,BA$1,FALSE)</f>
        <v/>
      </c>
      <c r="BB28" s="193">
        <f t="shared" si="0"/>
        <v>2</v>
      </c>
      <c r="BC28" s="206" t="e">
        <f t="shared" si="3"/>
        <v>#VALUE!</v>
      </c>
      <c r="BD28" s="206">
        <f t="shared" si="4"/>
        <v>0</v>
      </c>
      <c r="BE28" s="209" t="e">
        <f t="shared" si="5"/>
        <v>#VALUE!</v>
      </c>
      <c r="BF28" s="207" t="str">
        <f t="shared" si="6"/>
        <v xml:space="preserve">        GS       POI      AREA       RIN       EFA         L      EI2N      RM1N</v>
      </c>
      <c r="BG28" s="212" t="str">
        <f t="shared" si="7"/>
        <v xml:space="preserve">       RHO      IUST      KILL     AW/nt  RM1RM2N2  RM2 RM2N    INITLZRN1N2AF/nc</v>
      </c>
      <c r="BH28" s="210" t="str">
        <f t="shared" si="8"/>
        <v xml:space="preserve">     WIDTH                                  2  RMR      EI0N      EI1N     BETAE</v>
      </c>
      <c r="BI28" s="214" t="str">
        <f t="shared" si="9"/>
        <v xml:space="preserve">      IRYL    ALPHAE       IHT       IAX       RN1       EI0       EI1       EI2</v>
      </c>
      <c r="BJ28" s="211" t="str">
        <f t="shared" si="10"/>
        <v xml:space="preserve">                                                                 </v>
      </c>
      <c r="BK28" s="213" t="e">
        <f t="shared" si="11"/>
        <v>#VALUE!</v>
      </c>
      <c r="BL28" s="132"/>
      <c r="BM28" s="132"/>
      <c r="BN28" s="132"/>
      <c r="BO28" s="132" t="s">
        <v>473</v>
      </c>
      <c r="BP28" s="31" t="str">
        <f t="shared" ca="1" si="1"/>
        <v xml:space="preserve">===19番ﾃﾞｰﾀ区切り===
kaneko
19_XHED
    9
2018.9.11.11.22.22
荷重ｹｰｽ番号－未定
        GS       POI      AREA       RIN       EFA         L      EI2N      RM1N
       RHO      IUST      KILL     AW/nt  RM1RM2N2  RM2 RM2N    INITLZRN1N2AF/nc
     WIDTH                                  2  RMR      EI0N      EI1N     BETAE
      IRYL    ALPHAE       IHT       IAX       RN1       EI0       EI1       EI2
                                                                 </v>
      </c>
      <c r="BQ28" s="31">
        <f t="shared" si="13"/>
        <v>19</v>
      </c>
      <c r="BR28" s="132" t="str">
        <f t="shared" si="2"/>
        <v>===19番ﾃﾞｰﾀ区切り===</v>
      </c>
    </row>
    <row r="29" spans="1:70">
      <c r="A29">
        <f t="shared" ref="A29:B29" si="29">A28+1</f>
        <v>21</v>
      </c>
      <c r="B29" s="136">
        <f t="shared" si="29"/>
        <v>20</v>
      </c>
      <c r="C29" s="135">
        <f>VLOOKUP($A29,'mat2'!$A$1:$BE$400,C$1,FALSE)</f>
        <v>36</v>
      </c>
      <c r="D29" s="32" t="str">
        <f>VLOOKUP($A29,'mat2'!$A$1:$BE$400,D$1,FALSE)</f>
        <v>床版</v>
      </c>
      <c r="E29" s="195">
        <f>VLOOKUP($A29,'mat2'!$A$1:$BE$400,E$1,FALSE)</f>
        <v>2.35</v>
      </c>
      <c r="F29" s="196">
        <f>VLOOKUP($A29,'mat2'!$A$1:$BE$400,F$1,FALSE)</f>
        <v>12600000</v>
      </c>
      <c r="G29" s="85">
        <f>VLOOKUP($A29,'mat2'!$A$1:$BE$400,G$1,FALSE)</f>
        <v>0.17</v>
      </c>
      <c r="H29" s="197">
        <f>VLOOKUP($A29,'mat2'!$A$1:$BE$400,H$1,FALSE)</f>
        <v>0.84</v>
      </c>
      <c r="I29" s="85">
        <f>VLOOKUP($A29,'mat2'!$A$1:$BE$400,I$1,FALSE)</f>
        <v>0</v>
      </c>
      <c r="J29" s="197">
        <f>VLOOKUP($A29,'mat2'!$A$1:$BE$400,J$1,FALSE)</f>
        <v>0.83299999999999996</v>
      </c>
      <c r="K29" s="195">
        <f>VLOOKUP($A29,'mat2'!$A$1:$BE$400,K$1,FALSE)</f>
        <v>1</v>
      </c>
      <c r="L29" s="195">
        <f>VLOOKUP($A29,'mat2'!$A$1:$BE$400,L$1,FALSE)</f>
        <v>2</v>
      </c>
      <c r="M29" s="198">
        <f>VLOOKUP($A29,'mat2'!$A$1:$BE$400,M$1,FALSE)</f>
        <v>0</v>
      </c>
      <c r="N29" s="195">
        <f>VLOOKUP($A29,'mat2'!$A$1:$BE$400,N$1,FALSE)</f>
        <v>0</v>
      </c>
      <c r="O29" s="196">
        <f>VLOOKUP($A29,'mat2'!$A$1:$BE$400,O$1,FALSE)</f>
        <v>0</v>
      </c>
      <c r="P29" s="196">
        <f>VLOOKUP($A29,'mat2'!$A$1:$BE$400,P$1,FALSE)</f>
        <v>0</v>
      </c>
      <c r="Q29" s="194">
        <f>VLOOKUP($A29,'mat2'!$A$1:$BE$400,Q$1,FALSE)</f>
        <v>3</v>
      </c>
      <c r="R29" s="195">
        <f>VLOOKUP($A29,'mat2'!$A$1:$BE$400,R$1,FALSE)</f>
        <v>0</v>
      </c>
      <c r="S29" s="195">
        <f>VLOOKUP($A29,'mat2'!$A$1:$BE$400,S$1,FALSE)</f>
        <v>0</v>
      </c>
      <c r="T29" s="195">
        <f>VLOOKUP($A29,'mat2'!$A$1:$BE$400,T$1,FALSE)</f>
        <v>2780000</v>
      </c>
      <c r="U29" s="195">
        <f>VLOOKUP($A29,'mat2'!$A$1:$BE$400,U$1,FALSE)</f>
        <v>159000</v>
      </c>
      <c r="V29" s="195">
        <f>VLOOKUP($A29,'mat2'!$A$1:$BE$400,V$1,FALSE)</f>
        <v>34700</v>
      </c>
      <c r="W29" s="194">
        <f>VLOOKUP($A29,'mat2'!$A$1:$BE$400,W$1,FALSE)</f>
        <v>0</v>
      </c>
      <c r="X29" s="194" t="str">
        <f>VLOOKUP($A29,'mat2'!$A$1:$BE$400,X$1,FALSE)</f>
        <v/>
      </c>
      <c r="Y29" s="194" t="str">
        <f>VLOOKUP($A29,'mat2'!$A$1:$BE$400,Y$1,FALSE)</f>
        <v/>
      </c>
      <c r="Z29" s="194" t="str">
        <f>VLOOKUP($A29,'mat2'!$A$1:$BE$400,Z$1,FALSE)</f>
        <v/>
      </c>
      <c r="AA29" s="195" t="str">
        <f>VLOOKUP($A29,'mat2'!$A$1:$BE$400,AA$1,FALSE)</f>
        <v/>
      </c>
      <c r="AB29" s="195" t="str">
        <f>VLOOKUP($A29,'mat2'!$A$1:$BE$400,AB$1,FALSE)</f>
        <v/>
      </c>
      <c r="AC29" s="195" t="str">
        <f>VLOOKUP($A29,'mat2'!$A$1:$BE$400,AC$1,FALSE)</f>
        <v/>
      </c>
      <c r="AD29" s="197" t="str">
        <f>VLOOKUP($A29,'mat2'!$A$1:$BE$400,AD$1,FALSE)</f>
        <v/>
      </c>
      <c r="AE29" s="197" t="str">
        <f>VLOOKUP($A29,'mat2'!$A$1:$BE$400,AE$1,FALSE)</f>
        <v/>
      </c>
      <c r="AF29" s="197" t="str">
        <f>VLOOKUP($A29,'mat2'!$A$1:$BE$400,AF$1,FALSE)</f>
        <v/>
      </c>
      <c r="AG29" s="197" t="str">
        <f>VLOOKUP($A29,'mat2'!$A$1:$BE$400,AG$1,FALSE)</f>
        <v/>
      </c>
      <c r="AH29" s="195">
        <f>VLOOKUP($A29,'mat2'!$A$1:$BE$400,AH$1,FALSE)</f>
        <v>0</v>
      </c>
      <c r="AI29" s="199">
        <f>VLOOKUP($A29,'mat2'!$A$1:$BE$400,AI$1,FALSE)</f>
        <v>0</v>
      </c>
      <c r="AJ29" s="200">
        <f>VLOOKUP($A29,'mat2'!$A$1:$BE$400,AJ$1,FALSE)</f>
        <v>0</v>
      </c>
      <c r="AK29" s="195" t="str">
        <f>VLOOKUP($A29,'mat2'!$A$1:$BE$400,AK$1,FALSE)</f>
        <v/>
      </c>
      <c r="AL29" s="193">
        <f>VLOOKUP($A29,'mat2'!$A$1:$BE$400,AL$1,FALSE)</f>
        <v>0</v>
      </c>
      <c r="AM29" s="201">
        <f>VLOOKUP($A29,'mat2'!$A$1:$BE$400,AM$1,FALSE)</f>
        <v>0</v>
      </c>
      <c r="AN29" s="201">
        <f>VLOOKUP($A29,'mat2'!$A$1:$BE$400,AN$1,FALSE)</f>
        <v>0</v>
      </c>
      <c r="AO29" s="195">
        <f>VLOOKUP($A29,'mat2'!$A$1:$BE$400,AO$1,FALSE)</f>
        <v>0</v>
      </c>
      <c r="AP29" s="202">
        <f>VLOOKUP($A29,'mat2'!$A$1:$BE$400,AP$1,FALSE)</f>
        <v>0</v>
      </c>
      <c r="AQ29" s="203">
        <f>VLOOKUP($A29,'mat2'!$A$1:$BE$400,AQ$1,FALSE)</f>
        <v>0</v>
      </c>
      <c r="AR29" s="203">
        <f>VLOOKUP($A29,'mat2'!$A$1:$BE$400,AR$1,FALSE)</f>
        <v>0</v>
      </c>
      <c r="AS29" s="199">
        <f>VLOOKUP($A29,'mat2'!$A$1:$BE$400,AS$1,FALSE)</f>
        <v>500</v>
      </c>
      <c r="AT29" s="199">
        <f>VLOOKUP($A29,'mat2'!$A$1:$BE$400,AT$1,FALSE)</f>
        <v>735</v>
      </c>
      <c r="AU29" s="199">
        <f>VLOOKUP($A29,'mat2'!$A$1:$BE$400,AU$1,FALSE)</f>
        <v>0</v>
      </c>
      <c r="AV29" s="199" t="str">
        <f>VLOOKUP($A29,'mat2'!$A$1:$BE$400,AV$1,FALSE)</f>
        <v/>
      </c>
      <c r="AW29" s="199" t="str">
        <f>VLOOKUP($A29,'mat2'!$A$1:$BE$400,AW$1,FALSE)</f>
        <v/>
      </c>
      <c r="AX29" s="195" t="str">
        <f>VLOOKUP($A29,'mat2'!$A$1:$BE$400,AX$1,FALSE)</f>
        <v/>
      </c>
      <c r="AY29" s="201" t="str">
        <f>VLOOKUP($A29,'mat2'!$A$1:$BE$400,AY$1,FALSE)</f>
        <v/>
      </c>
      <c r="AZ29" s="199" t="str">
        <f>VLOOKUP($A29,'mat2'!$A$1:$BE$400,AZ$1,FALSE)</f>
        <v/>
      </c>
      <c r="BA29" s="203" t="str">
        <f>VLOOKUP($A29,'mat2'!$A$1:$BE$400,BA$1,FALSE)</f>
        <v/>
      </c>
      <c r="BB29" s="193">
        <f t="shared" si="0"/>
        <v>2</v>
      </c>
      <c r="BC29" s="206" t="e">
        <f t="shared" si="3"/>
        <v>#VALUE!</v>
      </c>
      <c r="BD29" s="206">
        <f t="shared" si="4"/>
        <v>3</v>
      </c>
      <c r="BE29" s="209" t="str">
        <f t="shared" si="5"/>
        <v xml:space="preserve">   36    9 床版###床版</v>
      </c>
      <c r="BF29" s="207" t="str">
        <f t="shared" si="6"/>
        <v>00000.0000       0.2    0.8400       0.0    0.8330    1.0000 0.0000E+0 0.0000E+0</v>
      </c>
      <c r="BG29" s="212" t="str">
        <f t="shared" si="7"/>
        <v xml:space="preserve">    2.3500    2.0000 0.0000E+0    0.0000  500    0  735    0    0.0000    0    0</v>
      </c>
      <c r="BH29" s="210" t="str">
        <f t="shared" si="8"/>
        <v xml:space="preserve">    0.0000                                  2    0 0.0000E+0 0.0000E+0         0</v>
      </c>
      <c r="BI29" s="214" t="str">
        <f t="shared" si="9"/>
        <v xml:space="preserve">    0.0000    0.0000    3.0000    0.0000    0.000080000.000059000.000034700.0000</v>
      </c>
      <c r="BJ29" s="211" t="str">
        <f t="shared" si="10"/>
        <v xml:space="preserve">                                                                 </v>
      </c>
      <c r="BK29" s="213" t="e">
        <f t="shared" si="11"/>
        <v>#VALUE!</v>
      </c>
      <c r="BL29" s="132"/>
      <c r="BM29" s="132"/>
      <c r="BN29" s="132"/>
      <c r="BO29" s="132" t="s">
        <v>473</v>
      </c>
      <c r="BP29" s="31" t="str">
        <f t="shared" ca="1" si="1"/>
        <v xml:space="preserve">===20番ﾃﾞｰﾀ区切り===
kaneko
20_床版
    9
2018.9.11.11.22.22
荷重ｹｰｽ番号－未定
00000.0000       0.2    0.8400       0.0    0.8330    1.0000 0.0000E+0 0.0000E+0
    2.3500    2.0000 0.0000E+0    0.0000  500    0  735    0    0.0000    0    0
    0.0000                                  2    0 0.0000E+0 0.0000E+0         0
    0.0000    0.0000    3.0000    0.0000    0.000080000.000059000.000034700.0000
                                                                 </v>
      </c>
      <c r="BQ29" s="31">
        <f t="shared" si="13"/>
        <v>20</v>
      </c>
      <c r="BR29" s="132" t="str">
        <f t="shared" si="2"/>
        <v>===20番ﾃﾞｰﾀ区切り===</v>
      </c>
    </row>
    <row r="30" spans="1:70">
      <c r="A30">
        <f t="shared" ref="A30:B30" si="30">A29+1</f>
        <v>22</v>
      </c>
      <c r="B30" s="136">
        <f t="shared" si="30"/>
        <v>21</v>
      </c>
      <c r="C30" s="135">
        <f>VLOOKUP($A30,'mat2'!$A$1:$BE$400,C$1,FALSE)</f>
        <v>41</v>
      </c>
      <c r="D30" s="32" t="str">
        <f>VLOOKUP($A30,'mat2'!$A$1:$BE$400,D$1,FALSE)</f>
        <v>海側杭</v>
      </c>
      <c r="E30" s="195">
        <f>VLOOKUP($A30,'mat2'!$A$1:$BE$400,E$1,FALSE)</f>
        <v>7.85</v>
      </c>
      <c r="F30" s="196">
        <f>VLOOKUP($A30,'mat2'!$A$1:$BE$400,F$1,FALSE)</f>
        <v>79200000</v>
      </c>
      <c r="G30" s="85">
        <f>VLOOKUP($A30,'mat2'!$A$1:$BE$400,G$1,FALSE)</f>
        <v>0.3</v>
      </c>
      <c r="H30" s="197">
        <f>VLOOKUP($A30,'mat2'!$A$1:$BE$400,H$1,FALSE)</f>
        <v>2.1680000000000001E-2</v>
      </c>
      <c r="I30" s="85">
        <f>VLOOKUP($A30,'mat2'!$A$1:$BE$400,I$1,FALSE)</f>
        <v>0</v>
      </c>
      <c r="J30" s="197">
        <f>VLOOKUP($A30,'mat2'!$A$1:$BE$400,J$1,FALSE)</f>
        <v>0.5</v>
      </c>
      <c r="K30" s="195">
        <f>VLOOKUP($A30,'mat2'!$A$1:$BE$400,K$1,FALSE)</f>
        <v>1</v>
      </c>
      <c r="L30" s="195">
        <f>VLOOKUP($A30,'mat2'!$A$1:$BE$400,L$1,FALSE)</f>
        <v>2</v>
      </c>
      <c r="M30" s="198">
        <f>VLOOKUP($A30,'mat2'!$A$1:$BE$400,M$1,FALSE)</f>
        <v>0</v>
      </c>
      <c r="N30" s="195">
        <f>VLOOKUP($A30,'mat2'!$A$1:$BE$400,N$1,FALSE)</f>
        <v>0</v>
      </c>
      <c r="O30" s="196">
        <f>VLOOKUP($A30,'mat2'!$A$1:$BE$400,O$1,FALSE)</f>
        <v>0</v>
      </c>
      <c r="P30" s="196">
        <f>VLOOKUP($A30,'mat2'!$A$1:$BE$400,P$1,FALSE)</f>
        <v>0</v>
      </c>
      <c r="Q30" s="194">
        <f>VLOOKUP($A30,'mat2'!$A$1:$BE$400,Q$1,FALSE)</f>
        <v>2</v>
      </c>
      <c r="R30" s="195">
        <f>VLOOKUP($A30,'mat2'!$A$1:$BE$400,R$1,FALSE)</f>
        <v>0</v>
      </c>
      <c r="S30" s="195">
        <f>VLOOKUP($A30,'mat2'!$A$1:$BE$400,S$1,FALSE)</f>
        <v>0</v>
      </c>
      <c r="T30" s="195">
        <f>VLOOKUP($A30,'mat2'!$A$1:$BE$400,T$1,FALSE)</f>
        <v>265800</v>
      </c>
      <c r="U30" s="195">
        <f>VLOOKUP($A30,'mat2'!$A$1:$BE$400,U$1,FALSE)</f>
        <v>0</v>
      </c>
      <c r="V30" s="195">
        <f>VLOOKUP($A30,'mat2'!$A$1:$BE$400,V$1,FALSE)</f>
        <v>26580</v>
      </c>
      <c r="W30" s="194">
        <f>VLOOKUP($A30,'mat2'!$A$1:$BE$400,W$1,FALSE)</f>
        <v>0</v>
      </c>
      <c r="X30" s="194" t="str">
        <f>VLOOKUP($A30,'mat2'!$A$1:$BE$400,X$1,FALSE)</f>
        <v/>
      </c>
      <c r="Y30" s="194" t="str">
        <f>VLOOKUP($A30,'mat2'!$A$1:$BE$400,Y$1,FALSE)</f>
        <v/>
      </c>
      <c r="Z30" s="194" t="str">
        <f>VLOOKUP($A30,'mat2'!$A$1:$BE$400,Z$1,FALSE)</f>
        <v/>
      </c>
      <c r="AA30" s="195" t="str">
        <f>VLOOKUP($A30,'mat2'!$A$1:$BE$400,AA$1,FALSE)</f>
        <v/>
      </c>
      <c r="AB30" s="195" t="str">
        <f>VLOOKUP($A30,'mat2'!$A$1:$BE$400,AB$1,FALSE)</f>
        <v/>
      </c>
      <c r="AC30" s="195" t="str">
        <f>VLOOKUP($A30,'mat2'!$A$1:$BE$400,AC$1,FALSE)</f>
        <v/>
      </c>
      <c r="AD30" s="197" t="str">
        <f>VLOOKUP($A30,'mat2'!$A$1:$BE$400,AD$1,FALSE)</f>
        <v/>
      </c>
      <c r="AE30" s="197" t="str">
        <f>VLOOKUP($A30,'mat2'!$A$1:$BE$400,AE$1,FALSE)</f>
        <v/>
      </c>
      <c r="AF30" s="197" t="str">
        <f>VLOOKUP($A30,'mat2'!$A$1:$BE$400,AF$1,FALSE)</f>
        <v/>
      </c>
      <c r="AG30" s="197" t="str">
        <f>VLOOKUP($A30,'mat2'!$A$1:$BE$400,AG$1,FALSE)</f>
        <v/>
      </c>
      <c r="AH30" s="195">
        <f>VLOOKUP($A30,'mat2'!$A$1:$BE$400,AH$1,FALSE)</f>
        <v>0</v>
      </c>
      <c r="AI30" s="199">
        <f>VLOOKUP($A30,'mat2'!$A$1:$BE$400,AI$1,FALSE)</f>
        <v>0</v>
      </c>
      <c r="AJ30" s="200">
        <f>VLOOKUP($A30,'mat2'!$A$1:$BE$400,AJ$1,FALSE)</f>
        <v>0</v>
      </c>
      <c r="AK30" s="195" t="str">
        <f>VLOOKUP($A30,'mat2'!$A$1:$BE$400,AK$1,FALSE)</f>
        <v/>
      </c>
      <c r="AL30" s="193">
        <f>VLOOKUP($A30,'mat2'!$A$1:$BE$400,AL$1,FALSE)</f>
        <v>0</v>
      </c>
      <c r="AM30" s="201">
        <f>VLOOKUP($A30,'mat2'!$A$1:$BE$400,AM$1,FALSE)</f>
        <v>0</v>
      </c>
      <c r="AN30" s="201">
        <f>VLOOKUP($A30,'mat2'!$A$1:$BE$400,AN$1,FALSE)</f>
        <v>0</v>
      </c>
      <c r="AO30" s="195">
        <f>VLOOKUP($A30,'mat2'!$A$1:$BE$400,AO$1,FALSE)</f>
        <v>0</v>
      </c>
      <c r="AP30" s="202">
        <f>VLOOKUP($A30,'mat2'!$A$1:$BE$400,AP$1,FALSE)</f>
        <v>0</v>
      </c>
      <c r="AQ30" s="203">
        <f>VLOOKUP($A30,'mat2'!$A$1:$BE$400,AQ$1,FALSE)</f>
        <v>0</v>
      </c>
      <c r="AR30" s="203">
        <f>VLOOKUP($A30,'mat2'!$A$1:$BE$400,AR$1,FALSE)</f>
        <v>0</v>
      </c>
      <c r="AS30" s="199">
        <f>VLOOKUP($A30,'mat2'!$A$1:$BE$400,AS$1,FALSE)</f>
        <v>0</v>
      </c>
      <c r="AT30" s="199">
        <f>VLOOKUP($A30,'mat2'!$A$1:$BE$400,AT$1,FALSE)</f>
        <v>1119</v>
      </c>
      <c r="AU30" s="199">
        <f>VLOOKUP($A30,'mat2'!$A$1:$BE$400,AU$1,FALSE)</f>
        <v>0</v>
      </c>
      <c r="AV30" s="199" t="str">
        <f>VLOOKUP($A30,'mat2'!$A$1:$BE$400,AV$1,FALSE)</f>
        <v/>
      </c>
      <c r="AW30" s="199" t="str">
        <f>VLOOKUP($A30,'mat2'!$A$1:$BE$400,AW$1,FALSE)</f>
        <v/>
      </c>
      <c r="AX30" s="195" t="str">
        <f>VLOOKUP($A30,'mat2'!$A$1:$BE$400,AX$1,FALSE)</f>
        <v/>
      </c>
      <c r="AY30" s="201" t="str">
        <f>VLOOKUP($A30,'mat2'!$A$1:$BE$400,AY$1,FALSE)</f>
        <v/>
      </c>
      <c r="AZ30" s="199" t="str">
        <f>VLOOKUP($A30,'mat2'!$A$1:$BE$400,AZ$1,FALSE)</f>
        <v/>
      </c>
      <c r="BA30" s="203" t="str">
        <f>VLOOKUP($A30,'mat2'!$A$1:$BE$400,BA$1,FALSE)</f>
        <v/>
      </c>
      <c r="BB30" s="193">
        <f t="shared" si="0"/>
        <v>2</v>
      </c>
      <c r="BC30" s="206" t="e">
        <f t="shared" si="3"/>
        <v>#VALUE!</v>
      </c>
      <c r="BD30" s="206">
        <f t="shared" si="4"/>
        <v>3</v>
      </c>
      <c r="BE30" s="209" t="str">
        <f t="shared" si="5"/>
        <v xml:space="preserve">   41    9 海側杭###海側杭</v>
      </c>
      <c r="BF30" s="207" t="str">
        <f t="shared" si="6"/>
        <v>00000.0000       0.3    0.0217       0.0    0.5000    1.0000 0.0000E+0 0.0000E+0</v>
      </c>
      <c r="BG30" s="212" t="str">
        <f t="shared" si="7"/>
        <v xml:space="preserve">    7.8500    2.0000 0.0000E+0    0.0000    0    0 1119    0    0.0000    0    0</v>
      </c>
      <c r="BH30" s="210" t="str">
        <f t="shared" si="8"/>
        <v xml:space="preserve">    0.0000                                  2    0 0.0000E+0 0.0000E+0         0</v>
      </c>
      <c r="BI30" s="214" t="str">
        <f t="shared" si="9"/>
        <v xml:space="preserve">    0.0000    0.0000    2.0000    0.0000    0.000065800.0000    0.000026580.0000</v>
      </c>
      <c r="BJ30" s="211" t="str">
        <f t="shared" si="10"/>
        <v xml:space="preserve">                                                                 </v>
      </c>
      <c r="BK30" s="213" t="e">
        <f t="shared" si="11"/>
        <v>#VALUE!</v>
      </c>
      <c r="BL30" s="132"/>
      <c r="BM30" s="132"/>
      <c r="BN30" s="132"/>
      <c r="BO30" s="132" t="s">
        <v>473</v>
      </c>
      <c r="BP30" s="31" t="str">
        <f t="shared" ca="1" si="1"/>
        <v xml:space="preserve">===21番ﾃﾞｰﾀ区切り===
kaneko
21_海側杭
    9
2018.9.11.11.22.22
荷重ｹｰｽ番号－未定
00000.0000       0.3    0.0217       0.0    0.5000    1.0000 0.0000E+0 0.0000E+0
    7.8500    2.0000 0.0000E+0    0.0000    0    0 1119    0    0.0000    0    0
    0.0000                                  2    0 0.0000E+0 0.0000E+0         0
    0.0000    0.0000    2.0000    0.0000    0.000065800.0000    0.000026580.0000
                                                                 </v>
      </c>
      <c r="BQ30" s="31">
        <f t="shared" si="13"/>
        <v>21</v>
      </c>
      <c r="BR30" s="132" t="str">
        <f t="shared" si="2"/>
        <v>===21番ﾃﾞｰﾀ区切り===</v>
      </c>
    </row>
    <row r="31" spans="1:70">
      <c r="A31">
        <f t="shared" ref="A31:B31" si="31">A30+1</f>
        <v>23</v>
      </c>
      <c r="B31" s="136">
        <f t="shared" si="31"/>
        <v>22</v>
      </c>
      <c r="C31" s="135">
        <f>VLOOKUP($A31,'mat2'!$A$1:$BE$400,C$1,FALSE)</f>
        <v>42</v>
      </c>
      <c r="D31" s="32" t="str">
        <f>VLOOKUP($A31,'mat2'!$A$1:$BE$400,D$1,FALSE)</f>
        <v>中間杭</v>
      </c>
      <c r="E31" s="195">
        <f>VLOOKUP($A31,'mat2'!$A$1:$BE$400,E$1,FALSE)</f>
        <v>7.85</v>
      </c>
      <c r="F31" s="196">
        <f>VLOOKUP($A31,'mat2'!$A$1:$BE$400,F$1,FALSE)</f>
        <v>79200000</v>
      </c>
      <c r="G31" s="85">
        <f>VLOOKUP($A31,'mat2'!$A$1:$BE$400,G$1,FALSE)</f>
        <v>0.3</v>
      </c>
      <c r="H31" s="197">
        <f>VLOOKUP($A31,'mat2'!$A$1:$BE$400,H$1,FALSE)</f>
        <v>2.5940000000000001E-2</v>
      </c>
      <c r="I31" s="85">
        <f>VLOOKUP($A31,'mat2'!$A$1:$BE$400,I$1,FALSE)</f>
        <v>0</v>
      </c>
      <c r="J31" s="197">
        <f>VLOOKUP($A31,'mat2'!$A$1:$BE$400,J$1,FALSE)</f>
        <v>0.5</v>
      </c>
      <c r="K31" s="195">
        <f>VLOOKUP($A31,'mat2'!$A$1:$BE$400,K$1,FALSE)</f>
        <v>1</v>
      </c>
      <c r="L31" s="195">
        <f>VLOOKUP($A31,'mat2'!$A$1:$BE$400,L$1,FALSE)</f>
        <v>2</v>
      </c>
      <c r="M31" s="198">
        <f>VLOOKUP($A31,'mat2'!$A$1:$BE$400,M$1,FALSE)</f>
        <v>0</v>
      </c>
      <c r="N31" s="195">
        <f>VLOOKUP($A31,'mat2'!$A$1:$BE$400,N$1,FALSE)</f>
        <v>0</v>
      </c>
      <c r="O31" s="196">
        <f>VLOOKUP($A31,'mat2'!$A$1:$BE$400,O$1,FALSE)</f>
        <v>0</v>
      </c>
      <c r="P31" s="196">
        <f>VLOOKUP($A31,'mat2'!$A$1:$BE$400,P$1,FALSE)</f>
        <v>0</v>
      </c>
      <c r="Q31" s="194">
        <f>VLOOKUP($A31,'mat2'!$A$1:$BE$400,Q$1,FALSE)</f>
        <v>2</v>
      </c>
      <c r="R31" s="195">
        <f>VLOOKUP($A31,'mat2'!$A$1:$BE$400,R$1,FALSE)</f>
        <v>0</v>
      </c>
      <c r="S31" s="195">
        <f>VLOOKUP($A31,'mat2'!$A$1:$BE$400,S$1,FALSE)</f>
        <v>0</v>
      </c>
      <c r="T31" s="195">
        <f>VLOOKUP($A31,'mat2'!$A$1:$BE$400,T$1,FALSE)</f>
        <v>316200</v>
      </c>
      <c r="U31" s="195">
        <f>VLOOKUP($A31,'mat2'!$A$1:$BE$400,U$1,FALSE)</f>
        <v>0</v>
      </c>
      <c r="V31" s="195">
        <f>VLOOKUP($A31,'mat2'!$A$1:$BE$400,V$1,FALSE)</f>
        <v>31620</v>
      </c>
      <c r="W31" s="194">
        <f>VLOOKUP($A31,'mat2'!$A$1:$BE$400,W$1,FALSE)</f>
        <v>0</v>
      </c>
      <c r="X31" s="194" t="str">
        <f>VLOOKUP($A31,'mat2'!$A$1:$BE$400,X$1,FALSE)</f>
        <v/>
      </c>
      <c r="Y31" s="194" t="str">
        <f>VLOOKUP($A31,'mat2'!$A$1:$BE$400,Y$1,FALSE)</f>
        <v/>
      </c>
      <c r="Z31" s="194" t="str">
        <f>VLOOKUP($A31,'mat2'!$A$1:$BE$400,Z$1,FALSE)</f>
        <v/>
      </c>
      <c r="AA31" s="195" t="str">
        <f>VLOOKUP($A31,'mat2'!$A$1:$BE$400,AA$1,FALSE)</f>
        <v/>
      </c>
      <c r="AB31" s="195" t="str">
        <f>VLOOKUP($A31,'mat2'!$A$1:$BE$400,AB$1,FALSE)</f>
        <v/>
      </c>
      <c r="AC31" s="195" t="str">
        <f>VLOOKUP($A31,'mat2'!$A$1:$BE$400,AC$1,FALSE)</f>
        <v/>
      </c>
      <c r="AD31" s="197" t="str">
        <f>VLOOKUP($A31,'mat2'!$A$1:$BE$400,AD$1,FALSE)</f>
        <v/>
      </c>
      <c r="AE31" s="197" t="str">
        <f>VLOOKUP($A31,'mat2'!$A$1:$BE$400,AE$1,FALSE)</f>
        <v/>
      </c>
      <c r="AF31" s="197" t="str">
        <f>VLOOKUP($A31,'mat2'!$A$1:$BE$400,AF$1,FALSE)</f>
        <v/>
      </c>
      <c r="AG31" s="197" t="str">
        <f>VLOOKUP($A31,'mat2'!$A$1:$BE$400,AG$1,FALSE)</f>
        <v/>
      </c>
      <c r="AH31" s="195">
        <f>VLOOKUP($A31,'mat2'!$A$1:$BE$400,AH$1,FALSE)</f>
        <v>0</v>
      </c>
      <c r="AI31" s="199">
        <f>VLOOKUP($A31,'mat2'!$A$1:$BE$400,AI$1,FALSE)</f>
        <v>0</v>
      </c>
      <c r="AJ31" s="200">
        <f>VLOOKUP($A31,'mat2'!$A$1:$BE$400,AJ$1,FALSE)</f>
        <v>0</v>
      </c>
      <c r="AK31" s="195" t="str">
        <f>VLOOKUP($A31,'mat2'!$A$1:$BE$400,AK$1,FALSE)</f>
        <v/>
      </c>
      <c r="AL31" s="193">
        <f>VLOOKUP($A31,'mat2'!$A$1:$BE$400,AL$1,FALSE)</f>
        <v>0</v>
      </c>
      <c r="AM31" s="201">
        <f>VLOOKUP($A31,'mat2'!$A$1:$BE$400,AM$1,FALSE)</f>
        <v>0</v>
      </c>
      <c r="AN31" s="201">
        <f>VLOOKUP($A31,'mat2'!$A$1:$BE$400,AN$1,FALSE)</f>
        <v>0</v>
      </c>
      <c r="AO31" s="195">
        <f>VLOOKUP($A31,'mat2'!$A$1:$BE$400,AO$1,FALSE)</f>
        <v>0</v>
      </c>
      <c r="AP31" s="202">
        <f>VLOOKUP($A31,'mat2'!$A$1:$BE$400,AP$1,FALSE)</f>
        <v>0</v>
      </c>
      <c r="AQ31" s="203">
        <f>VLOOKUP($A31,'mat2'!$A$1:$BE$400,AQ$1,FALSE)</f>
        <v>0</v>
      </c>
      <c r="AR31" s="203">
        <f>VLOOKUP($A31,'mat2'!$A$1:$BE$400,AR$1,FALSE)</f>
        <v>0</v>
      </c>
      <c r="AS31" s="199">
        <f>VLOOKUP($A31,'mat2'!$A$1:$BE$400,AS$1,FALSE)</f>
        <v>0</v>
      </c>
      <c r="AT31" s="199">
        <f>VLOOKUP($A31,'mat2'!$A$1:$BE$400,AT$1,FALSE)</f>
        <v>1335</v>
      </c>
      <c r="AU31" s="199">
        <f>VLOOKUP($A31,'mat2'!$A$1:$BE$400,AU$1,FALSE)</f>
        <v>0</v>
      </c>
      <c r="AV31" s="199" t="str">
        <f>VLOOKUP($A31,'mat2'!$A$1:$BE$400,AV$1,FALSE)</f>
        <v/>
      </c>
      <c r="AW31" s="199" t="str">
        <f>VLOOKUP($A31,'mat2'!$A$1:$BE$400,AW$1,FALSE)</f>
        <v/>
      </c>
      <c r="AX31" s="195" t="str">
        <f>VLOOKUP($A31,'mat2'!$A$1:$BE$400,AX$1,FALSE)</f>
        <v/>
      </c>
      <c r="AY31" s="201" t="str">
        <f>VLOOKUP($A31,'mat2'!$A$1:$BE$400,AY$1,FALSE)</f>
        <v/>
      </c>
      <c r="AZ31" s="199" t="str">
        <f>VLOOKUP($A31,'mat2'!$A$1:$BE$400,AZ$1,FALSE)</f>
        <v/>
      </c>
      <c r="BA31" s="203" t="str">
        <f>VLOOKUP($A31,'mat2'!$A$1:$BE$400,BA$1,FALSE)</f>
        <v/>
      </c>
      <c r="BB31" s="193">
        <f t="shared" si="0"/>
        <v>2</v>
      </c>
      <c r="BC31" s="206" t="e">
        <f t="shared" si="3"/>
        <v>#VALUE!</v>
      </c>
      <c r="BD31" s="206">
        <f t="shared" si="4"/>
        <v>3</v>
      </c>
      <c r="BE31" s="209" t="str">
        <f t="shared" si="5"/>
        <v xml:space="preserve">   42    9 中間杭###中間杭</v>
      </c>
      <c r="BF31" s="207" t="str">
        <f t="shared" si="6"/>
        <v>00000.0000       0.3    0.0259       0.0    0.5000    1.0000 0.0000E+0 0.0000E+0</v>
      </c>
      <c r="BG31" s="212" t="str">
        <f t="shared" si="7"/>
        <v xml:space="preserve">    7.8500    2.0000 0.0000E+0    0.0000    0    0 1335    0    0.0000    0    0</v>
      </c>
      <c r="BH31" s="210" t="str">
        <f t="shared" si="8"/>
        <v xml:space="preserve">    0.0000                                  2    0 0.0000E+0 0.0000E+0         0</v>
      </c>
      <c r="BI31" s="214" t="str">
        <f t="shared" si="9"/>
        <v xml:space="preserve">    0.0000    0.0000    2.0000    0.0000    0.000016200.0000    0.000031620.0000</v>
      </c>
      <c r="BJ31" s="211" t="str">
        <f t="shared" si="10"/>
        <v xml:space="preserve">                                                                 </v>
      </c>
      <c r="BK31" s="213" t="e">
        <f t="shared" si="11"/>
        <v>#VALUE!</v>
      </c>
      <c r="BL31" s="132"/>
      <c r="BM31" s="132"/>
      <c r="BN31" s="132"/>
      <c r="BO31" s="132" t="s">
        <v>473</v>
      </c>
      <c r="BP31" s="31" t="str">
        <f t="shared" ca="1" si="1"/>
        <v xml:space="preserve">===22番ﾃﾞｰﾀ区切り===
kaneko
22_中間杭
    9
2018.9.11.11.22.22
荷重ｹｰｽ番号－未定
00000.0000       0.3    0.0259       0.0    0.5000    1.0000 0.0000E+0 0.0000E+0
    7.8500    2.0000 0.0000E+0    0.0000    0    0 1335    0    0.0000    0    0
    0.0000                                  2    0 0.0000E+0 0.0000E+0         0
    0.0000    0.0000    2.0000    0.0000    0.000016200.0000    0.000031620.0000
                                                                 </v>
      </c>
      <c r="BQ31" s="31">
        <f t="shared" si="13"/>
        <v>22</v>
      </c>
      <c r="BR31" s="132" t="str">
        <f t="shared" si="2"/>
        <v>===22番ﾃﾞｰﾀ区切り===</v>
      </c>
    </row>
    <row r="32" spans="1:70">
      <c r="A32">
        <f t="shared" ref="A32:B32" si="32">A31+1</f>
        <v>24</v>
      </c>
      <c r="B32" s="136">
        <f t="shared" si="32"/>
        <v>23</v>
      </c>
      <c r="C32" s="135">
        <f>VLOOKUP($A32,'mat2'!$A$1:$BE$400,C$1,FALSE)</f>
        <v>43</v>
      </c>
      <c r="D32" s="32" t="str">
        <f>VLOOKUP($A32,'mat2'!$A$1:$BE$400,D$1,FALSE)</f>
        <v>陸側杭</v>
      </c>
      <c r="E32" s="195">
        <f>VLOOKUP($A32,'mat2'!$A$1:$BE$400,E$1,FALSE)</f>
        <v>7.85</v>
      </c>
      <c r="F32" s="196">
        <f>VLOOKUP($A32,'mat2'!$A$1:$BE$400,F$1,FALSE)</f>
        <v>79200000</v>
      </c>
      <c r="G32" s="85">
        <f>VLOOKUP($A32,'mat2'!$A$1:$BE$400,G$1,FALSE)</f>
        <v>0.3</v>
      </c>
      <c r="H32" s="197">
        <f>VLOOKUP($A32,'mat2'!$A$1:$BE$400,H$1,FALSE)</f>
        <v>3.0169999999999999E-2</v>
      </c>
      <c r="I32" s="85">
        <f>VLOOKUP($A32,'mat2'!$A$1:$BE$400,I$1,FALSE)</f>
        <v>0</v>
      </c>
      <c r="J32" s="197">
        <f>VLOOKUP($A32,'mat2'!$A$1:$BE$400,J$1,FALSE)</f>
        <v>0.5</v>
      </c>
      <c r="K32" s="195">
        <f>VLOOKUP($A32,'mat2'!$A$1:$BE$400,K$1,FALSE)</f>
        <v>1</v>
      </c>
      <c r="L32" s="195">
        <f>VLOOKUP($A32,'mat2'!$A$1:$BE$400,L$1,FALSE)</f>
        <v>2</v>
      </c>
      <c r="M32" s="198">
        <f>VLOOKUP($A32,'mat2'!$A$1:$BE$400,M$1,FALSE)</f>
        <v>0</v>
      </c>
      <c r="N32" s="195">
        <f>VLOOKUP($A32,'mat2'!$A$1:$BE$400,N$1,FALSE)</f>
        <v>0</v>
      </c>
      <c r="O32" s="196">
        <f>VLOOKUP($A32,'mat2'!$A$1:$BE$400,O$1,FALSE)</f>
        <v>0</v>
      </c>
      <c r="P32" s="196">
        <f>VLOOKUP($A32,'mat2'!$A$1:$BE$400,P$1,FALSE)</f>
        <v>0</v>
      </c>
      <c r="Q32" s="194">
        <f>VLOOKUP($A32,'mat2'!$A$1:$BE$400,Q$1,FALSE)</f>
        <v>2</v>
      </c>
      <c r="R32" s="195">
        <f>VLOOKUP($A32,'mat2'!$A$1:$BE$400,R$1,FALSE)</f>
        <v>0</v>
      </c>
      <c r="S32" s="195">
        <f>VLOOKUP($A32,'mat2'!$A$1:$BE$400,S$1,FALSE)</f>
        <v>0</v>
      </c>
      <c r="T32" s="195">
        <f>VLOOKUP($A32,'mat2'!$A$1:$BE$400,T$1,FALSE)</f>
        <v>365800</v>
      </c>
      <c r="U32" s="195">
        <f>VLOOKUP($A32,'mat2'!$A$1:$BE$400,U$1,FALSE)</f>
        <v>0</v>
      </c>
      <c r="V32" s="195">
        <f>VLOOKUP($A32,'mat2'!$A$1:$BE$400,V$1,FALSE)</f>
        <v>36580</v>
      </c>
      <c r="W32" s="194">
        <f>VLOOKUP($A32,'mat2'!$A$1:$BE$400,W$1,FALSE)</f>
        <v>0</v>
      </c>
      <c r="X32" s="194" t="str">
        <f>VLOOKUP($A32,'mat2'!$A$1:$BE$400,X$1,FALSE)</f>
        <v/>
      </c>
      <c r="Y32" s="194" t="str">
        <f>VLOOKUP($A32,'mat2'!$A$1:$BE$400,Y$1,FALSE)</f>
        <v/>
      </c>
      <c r="Z32" s="194" t="str">
        <f>VLOOKUP($A32,'mat2'!$A$1:$BE$400,Z$1,FALSE)</f>
        <v/>
      </c>
      <c r="AA32" s="195" t="str">
        <f>VLOOKUP($A32,'mat2'!$A$1:$BE$400,AA$1,FALSE)</f>
        <v/>
      </c>
      <c r="AB32" s="195" t="str">
        <f>VLOOKUP($A32,'mat2'!$A$1:$BE$400,AB$1,FALSE)</f>
        <v/>
      </c>
      <c r="AC32" s="195" t="str">
        <f>VLOOKUP($A32,'mat2'!$A$1:$BE$400,AC$1,FALSE)</f>
        <v/>
      </c>
      <c r="AD32" s="197" t="str">
        <f>VLOOKUP($A32,'mat2'!$A$1:$BE$400,AD$1,FALSE)</f>
        <v/>
      </c>
      <c r="AE32" s="197" t="str">
        <f>VLOOKUP($A32,'mat2'!$A$1:$BE$400,AE$1,FALSE)</f>
        <v/>
      </c>
      <c r="AF32" s="197" t="str">
        <f>VLOOKUP($A32,'mat2'!$A$1:$BE$400,AF$1,FALSE)</f>
        <v/>
      </c>
      <c r="AG32" s="197" t="str">
        <f>VLOOKUP($A32,'mat2'!$A$1:$BE$400,AG$1,FALSE)</f>
        <v/>
      </c>
      <c r="AH32" s="195">
        <f>VLOOKUP($A32,'mat2'!$A$1:$BE$400,AH$1,FALSE)</f>
        <v>0</v>
      </c>
      <c r="AI32" s="199">
        <f>VLOOKUP($A32,'mat2'!$A$1:$BE$400,AI$1,FALSE)</f>
        <v>0</v>
      </c>
      <c r="AJ32" s="200">
        <f>VLOOKUP($A32,'mat2'!$A$1:$BE$400,AJ$1,FALSE)</f>
        <v>0</v>
      </c>
      <c r="AK32" s="195" t="str">
        <f>VLOOKUP($A32,'mat2'!$A$1:$BE$400,AK$1,FALSE)</f>
        <v/>
      </c>
      <c r="AL32" s="193">
        <f>VLOOKUP($A32,'mat2'!$A$1:$BE$400,AL$1,FALSE)</f>
        <v>0</v>
      </c>
      <c r="AM32" s="201">
        <f>VLOOKUP($A32,'mat2'!$A$1:$BE$400,AM$1,FALSE)</f>
        <v>0</v>
      </c>
      <c r="AN32" s="201">
        <f>VLOOKUP($A32,'mat2'!$A$1:$BE$400,AN$1,FALSE)</f>
        <v>0</v>
      </c>
      <c r="AO32" s="195">
        <f>VLOOKUP($A32,'mat2'!$A$1:$BE$400,AO$1,FALSE)</f>
        <v>0</v>
      </c>
      <c r="AP32" s="202">
        <f>VLOOKUP($A32,'mat2'!$A$1:$BE$400,AP$1,FALSE)</f>
        <v>0</v>
      </c>
      <c r="AQ32" s="203">
        <f>VLOOKUP($A32,'mat2'!$A$1:$BE$400,AQ$1,FALSE)</f>
        <v>0</v>
      </c>
      <c r="AR32" s="203">
        <f>VLOOKUP($A32,'mat2'!$A$1:$BE$400,AR$1,FALSE)</f>
        <v>0</v>
      </c>
      <c r="AS32" s="199">
        <f>VLOOKUP($A32,'mat2'!$A$1:$BE$400,AS$1,FALSE)</f>
        <v>0</v>
      </c>
      <c r="AT32" s="199">
        <f>VLOOKUP($A32,'mat2'!$A$1:$BE$400,AT$1,FALSE)</f>
        <v>1548</v>
      </c>
      <c r="AU32" s="199">
        <f>VLOOKUP($A32,'mat2'!$A$1:$BE$400,AU$1,FALSE)</f>
        <v>0</v>
      </c>
      <c r="AV32" s="199" t="str">
        <f>VLOOKUP($A32,'mat2'!$A$1:$BE$400,AV$1,FALSE)</f>
        <v/>
      </c>
      <c r="AW32" s="199" t="str">
        <f>VLOOKUP($A32,'mat2'!$A$1:$BE$400,AW$1,FALSE)</f>
        <v/>
      </c>
      <c r="AX32" s="195" t="str">
        <f>VLOOKUP($A32,'mat2'!$A$1:$BE$400,AX$1,FALSE)</f>
        <v/>
      </c>
      <c r="AY32" s="201" t="str">
        <f>VLOOKUP($A32,'mat2'!$A$1:$BE$400,AY$1,FALSE)</f>
        <v/>
      </c>
      <c r="AZ32" s="199" t="str">
        <f>VLOOKUP($A32,'mat2'!$A$1:$BE$400,AZ$1,FALSE)</f>
        <v/>
      </c>
      <c r="BA32" s="203" t="str">
        <f>VLOOKUP($A32,'mat2'!$A$1:$BE$400,BA$1,FALSE)</f>
        <v/>
      </c>
      <c r="BB32" s="193">
        <f t="shared" si="0"/>
        <v>2</v>
      </c>
      <c r="BC32" s="206" t="e">
        <f t="shared" si="3"/>
        <v>#VALUE!</v>
      </c>
      <c r="BD32" s="206">
        <f t="shared" si="4"/>
        <v>3</v>
      </c>
      <c r="BE32" s="209" t="str">
        <f t="shared" si="5"/>
        <v xml:space="preserve">   43    9 陸側杭###陸側杭</v>
      </c>
      <c r="BF32" s="207" t="str">
        <f t="shared" si="6"/>
        <v>00000.0000       0.3    0.0302       0.0    0.5000    1.0000 0.0000E+0 0.0000E+0</v>
      </c>
      <c r="BG32" s="212" t="str">
        <f t="shared" si="7"/>
        <v xml:space="preserve">    7.8500    2.0000 0.0000E+0    0.0000    0    0 1548    0    0.0000    0    0</v>
      </c>
      <c r="BH32" s="210" t="str">
        <f t="shared" si="8"/>
        <v xml:space="preserve">    0.0000                                  2    0 0.0000E+0 0.0000E+0         0</v>
      </c>
      <c r="BI32" s="214" t="str">
        <f t="shared" si="9"/>
        <v xml:space="preserve">    0.0000    0.0000    2.0000    0.0000    0.000065800.0000    0.000036580.0000</v>
      </c>
      <c r="BJ32" s="211" t="str">
        <f t="shared" si="10"/>
        <v xml:space="preserve">                                                                 </v>
      </c>
      <c r="BK32" s="213" t="e">
        <f t="shared" si="11"/>
        <v>#VALUE!</v>
      </c>
      <c r="BL32" s="132"/>
      <c r="BM32" s="132"/>
      <c r="BN32" s="132"/>
      <c r="BO32" s="132" t="s">
        <v>473</v>
      </c>
      <c r="BP32" s="31" t="str">
        <f t="shared" ca="1" si="1"/>
        <v xml:space="preserve">===23番ﾃﾞｰﾀ区切り===
kaneko
23_陸側杭
    9
2018.9.11.11.22.22
荷重ｹｰｽ番号－未定
00000.0000       0.3    0.0302       0.0    0.5000    1.0000 0.0000E+0 0.0000E+0
    7.8500    2.0000 0.0000E+0    0.0000    0    0 1548    0    0.0000    0    0
    0.0000                                  2    0 0.0000E+0 0.0000E+0         0
    0.0000    0.0000    2.0000    0.0000    0.000065800.0000    0.000036580.0000
                                                                 </v>
      </c>
      <c r="BQ32" s="31">
        <f t="shared" si="13"/>
        <v>23</v>
      </c>
      <c r="BR32" s="132" t="str">
        <f t="shared" si="2"/>
        <v>===23番ﾃﾞｰﾀ区切り===</v>
      </c>
    </row>
    <row r="33" spans="1:70">
      <c r="A33">
        <f t="shared" ref="A33:B33" si="33">A32+1</f>
        <v>25</v>
      </c>
      <c r="B33" s="136">
        <f t="shared" si="33"/>
        <v>24</v>
      </c>
      <c r="C33" s="135">
        <f>VLOOKUP($A33,'mat2'!$A$1:$BE$400,C$1,FALSE)</f>
        <v>45</v>
      </c>
      <c r="D33" s="32" t="str">
        <f>VLOOKUP($A33,'mat2'!$A$1:$BE$400,D$1,FALSE)</f>
        <v>中間杭（t9）</v>
      </c>
      <c r="E33" s="195">
        <f>VLOOKUP($A33,'mat2'!$A$1:$BE$400,E$1,FALSE)</f>
        <v>7.85</v>
      </c>
      <c r="F33" s="196">
        <f>VLOOKUP($A33,'mat2'!$A$1:$BE$400,F$1,FALSE)</f>
        <v>79200000</v>
      </c>
      <c r="G33" s="85">
        <f>VLOOKUP($A33,'mat2'!$A$1:$BE$400,G$1,FALSE)</f>
        <v>0.3</v>
      </c>
      <c r="H33" s="197">
        <f>VLOOKUP($A33,'mat2'!$A$1:$BE$400,H$1,FALSE)</f>
        <v>1.9539999999999998E-2</v>
      </c>
      <c r="I33" s="85">
        <f>VLOOKUP($A33,'mat2'!$A$1:$BE$400,I$1,FALSE)</f>
        <v>0</v>
      </c>
      <c r="J33" s="197">
        <f>VLOOKUP($A33,'mat2'!$A$1:$BE$400,J$1,FALSE)</f>
        <v>0.5</v>
      </c>
      <c r="K33" s="195">
        <f>VLOOKUP($A33,'mat2'!$A$1:$BE$400,K$1,FALSE)</f>
        <v>1</v>
      </c>
      <c r="L33" s="195">
        <f>VLOOKUP($A33,'mat2'!$A$1:$BE$400,L$1,FALSE)</f>
        <v>2</v>
      </c>
      <c r="M33" s="198">
        <f>VLOOKUP($A33,'mat2'!$A$1:$BE$400,M$1,FALSE)</f>
        <v>0</v>
      </c>
      <c r="N33" s="195">
        <f>VLOOKUP($A33,'mat2'!$A$1:$BE$400,N$1,FALSE)</f>
        <v>0</v>
      </c>
      <c r="O33" s="196">
        <f>VLOOKUP($A33,'mat2'!$A$1:$BE$400,O$1,FALSE)</f>
        <v>0</v>
      </c>
      <c r="P33" s="196">
        <f>VLOOKUP($A33,'mat2'!$A$1:$BE$400,P$1,FALSE)</f>
        <v>0</v>
      </c>
      <c r="Q33" s="194">
        <f>VLOOKUP($A33,'mat2'!$A$1:$BE$400,Q$1,FALSE)</f>
        <v>2</v>
      </c>
      <c r="R33" s="195">
        <f>VLOOKUP($A33,'mat2'!$A$1:$BE$400,R$1,FALSE)</f>
        <v>0</v>
      </c>
      <c r="S33" s="195">
        <f>VLOOKUP($A33,'mat2'!$A$1:$BE$400,S$1,FALSE)</f>
        <v>0</v>
      </c>
      <c r="T33" s="195">
        <f>VLOOKUP($A33,'mat2'!$A$1:$BE$400,T$1,FALSE)</f>
        <v>240300</v>
      </c>
      <c r="U33" s="195">
        <f>VLOOKUP($A33,'mat2'!$A$1:$BE$400,U$1,FALSE)</f>
        <v>0</v>
      </c>
      <c r="V33" s="195">
        <f>VLOOKUP($A33,'mat2'!$A$1:$BE$400,V$1,FALSE)</f>
        <v>24030</v>
      </c>
      <c r="W33" s="194">
        <f>VLOOKUP($A33,'mat2'!$A$1:$BE$400,W$1,FALSE)</f>
        <v>0</v>
      </c>
      <c r="X33" s="194" t="str">
        <f>VLOOKUP($A33,'mat2'!$A$1:$BE$400,X$1,FALSE)</f>
        <v/>
      </c>
      <c r="Y33" s="194" t="str">
        <f>VLOOKUP($A33,'mat2'!$A$1:$BE$400,Y$1,FALSE)</f>
        <v/>
      </c>
      <c r="Z33" s="194" t="str">
        <f>VLOOKUP($A33,'mat2'!$A$1:$BE$400,Z$1,FALSE)</f>
        <v/>
      </c>
      <c r="AA33" s="195" t="str">
        <f>VLOOKUP($A33,'mat2'!$A$1:$BE$400,AA$1,FALSE)</f>
        <v/>
      </c>
      <c r="AB33" s="195" t="str">
        <f>VLOOKUP($A33,'mat2'!$A$1:$BE$400,AB$1,FALSE)</f>
        <v/>
      </c>
      <c r="AC33" s="195" t="str">
        <f>VLOOKUP($A33,'mat2'!$A$1:$BE$400,AC$1,FALSE)</f>
        <v/>
      </c>
      <c r="AD33" s="197" t="str">
        <f>VLOOKUP($A33,'mat2'!$A$1:$BE$400,AD$1,FALSE)</f>
        <v/>
      </c>
      <c r="AE33" s="197" t="str">
        <f>VLOOKUP($A33,'mat2'!$A$1:$BE$400,AE$1,FALSE)</f>
        <v/>
      </c>
      <c r="AF33" s="197" t="str">
        <f>VLOOKUP($A33,'mat2'!$A$1:$BE$400,AF$1,FALSE)</f>
        <v/>
      </c>
      <c r="AG33" s="197" t="str">
        <f>VLOOKUP($A33,'mat2'!$A$1:$BE$400,AG$1,FALSE)</f>
        <v/>
      </c>
      <c r="AH33" s="195">
        <f>VLOOKUP($A33,'mat2'!$A$1:$BE$400,AH$1,FALSE)</f>
        <v>0</v>
      </c>
      <c r="AI33" s="199">
        <f>VLOOKUP($A33,'mat2'!$A$1:$BE$400,AI$1,FALSE)</f>
        <v>0</v>
      </c>
      <c r="AJ33" s="200">
        <f>VLOOKUP($A33,'mat2'!$A$1:$BE$400,AJ$1,FALSE)</f>
        <v>0</v>
      </c>
      <c r="AK33" s="195" t="str">
        <f>VLOOKUP($A33,'mat2'!$A$1:$BE$400,AK$1,FALSE)</f>
        <v/>
      </c>
      <c r="AL33" s="193">
        <f>VLOOKUP($A33,'mat2'!$A$1:$BE$400,AL$1,FALSE)</f>
        <v>0</v>
      </c>
      <c r="AM33" s="201">
        <f>VLOOKUP($A33,'mat2'!$A$1:$BE$400,AM$1,FALSE)</f>
        <v>0</v>
      </c>
      <c r="AN33" s="201">
        <f>VLOOKUP($A33,'mat2'!$A$1:$BE$400,AN$1,FALSE)</f>
        <v>0</v>
      </c>
      <c r="AO33" s="195">
        <f>VLOOKUP($A33,'mat2'!$A$1:$BE$400,AO$1,FALSE)</f>
        <v>0</v>
      </c>
      <c r="AP33" s="202">
        <f>VLOOKUP($A33,'mat2'!$A$1:$BE$400,AP$1,FALSE)</f>
        <v>0</v>
      </c>
      <c r="AQ33" s="203">
        <f>VLOOKUP($A33,'mat2'!$A$1:$BE$400,AQ$1,FALSE)</f>
        <v>0</v>
      </c>
      <c r="AR33" s="203">
        <f>VLOOKUP($A33,'mat2'!$A$1:$BE$400,AR$1,FALSE)</f>
        <v>0</v>
      </c>
      <c r="AS33" s="199">
        <f>VLOOKUP($A33,'mat2'!$A$1:$BE$400,AS$1,FALSE)</f>
        <v>0</v>
      </c>
      <c r="AT33" s="199">
        <f>VLOOKUP($A33,'mat2'!$A$1:$BE$400,AT$1,FALSE)</f>
        <v>1010</v>
      </c>
      <c r="AU33" s="199">
        <f>VLOOKUP($A33,'mat2'!$A$1:$BE$400,AU$1,FALSE)</f>
        <v>0</v>
      </c>
      <c r="AV33" s="199" t="str">
        <f>VLOOKUP($A33,'mat2'!$A$1:$BE$400,AV$1,FALSE)</f>
        <v/>
      </c>
      <c r="AW33" s="199" t="str">
        <f>VLOOKUP($A33,'mat2'!$A$1:$BE$400,AW$1,FALSE)</f>
        <v/>
      </c>
      <c r="AX33" s="195" t="str">
        <f>VLOOKUP($A33,'mat2'!$A$1:$BE$400,AX$1,FALSE)</f>
        <v/>
      </c>
      <c r="AY33" s="201" t="str">
        <f>VLOOKUP($A33,'mat2'!$A$1:$BE$400,AY$1,FALSE)</f>
        <v/>
      </c>
      <c r="AZ33" s="199" t="str">
        <f>VLOOKUP($A33,'mat2'!$A$1:$BE$400,AZ$1,FALSE)</f>
        <v/>
      </c>
      <c r="BA33" s="203" t="str">
        <f>VLOOKUP($A33,'mat2'!$A$1:$BE$400,BA$1,FALSE)</f>
        <v/>
      </c>
      <c r="BB33" s="193">
        <f t="shared" si="0"/>
        <v>2</v>
      </c>
      <c r="BC33" s="206" t="e">
        <f t="shared" si="3"/>
        <v>#VALUE!</v>
      </c>
      <c r="BD33" s="206">
        <f t="shared" si="4"/>
        <v>3</v>
      </c>
      <c r="BE33" s="209" t="str">
        <f t="shared" si="5"/>
        <v xml:space="preserve">   45    9 中間杭（t9）###中間杭（t9）</v>
      </c>
      <c r="BF33" s="207" t="str">
        <f t="shared" si="6"/>
        <v>00000.0000       0.3    0.0195       0.0    0.5000    1.0000 0.0000E+0 0.0000E+0</v>
      </c>
      <c r="BG33" s="212" t="str">
        <f t="shared" si="7"/>
        <v xml:space="preserve">    7.8500    2.0000 0.0000E+0    0.0000    0    0 1010    0    0.0000    0    0</v>
      </c>
      <c r="BH33" s="210" t="str">
        <f t="shared" si="8"/>
        <v xml:space="preserve">    0.0000                                  2    0 0.0000E+0 0.0000E+0         0</v>
      </c>
      <c r="BI33" s="214" t="str">
        <f t="shared" si="9"/>
        <v xml:space="preserve">    0.0000    0.0000    2.0000    0.0000    0.000040300.0000    0.000024030.0000</v>
      </c>
      <c r="BJ33" s="211" t="str">
        <f t="shared" si="10"/>
        <v xml:space="preserve">                                                                 </v>
      </c>
      <c r="BK33" s="213" t="e">
        <f t="shared" si="11"/>
        <v>#VALUE!</v>
      </c>
      <c r="BL33" s="132"/>
      <c r="BM33" s="132"/>
      <c r="BN33" s="132"/>
      <c r="BO33" s="132" t="s">
        <v>473</v>
      </c>
      <c r="BP33" s="31" t="str">
        <f t="shared" ca="1" si="1"/>
        <v xml:space="preserve">===24番ﾃﾞｰﾀ区切り===
kaneko
24_中間杭（t9）
    9
2018.9.11.11.22.22
荷重ｹｰｽ番号－未定
00000.0000       0.3    0.0195       0.0    0.5000    1.0000 0.0000E+0 0.0000E+0
    7.8500    2.0000 0.0000E+0    0.0000    0    0 1010    0    0.0000    0    0
    0.0000                                  2    0 0.0000E+0 0.0000E+0         0
    0.0000    0.0000    2.0000    0.0000    0.000040300.0000    0.000024030.0000
                                                                 </v>
      </c>
      <c r="BQ33" s="31">
        <f t="shared" si="13"/>
        <v>24</v>
      </c>
      <c r="BR33" s="132" t="str">
        <f t="shared" si="2"/>
        <v>===24番ﾃﾞｰﾀ区切り===</v>
      </c>
    </row>
    <row r="34" spans="1:70">
      <c r="A34">
        <f t="shared" ref="A34:B34" si="34">A33+1</f>
        <v>26</v>
      </c>
      <c r="B34" s="136">
        <f t="shared" si="34"/>
        <v>25</v>
      </c>
      <c r="C34" s="135">
        <f>VLOOKUP($A34,'mat2'!$A$1:$BE$400,C$1,FALSE)</f>
        <v>46</v>
      </c>
      <c r="D34" s="32" t="str">
        <f>VLOOKUP($A34,'mat2'!$A$1:$BE$400,D$1,FALSE)</f>
        <v>陸側杭（t9）</v>
      </c>
      <c r="E34" s="195">
        <f>VLOOKUP($A34,'mat2'!$A$1:$BE$400,E$1,FALSE)</f>
        <v>7.85</v>
      </c>
      <c r="F34" s="196">
        <f>VLOOKUP($A34,'mat2'!$A$1:$BE$400,F$1,FALSE)</f>
        <v>79200000</v>
      </c>
      <c r="G34" s="85">
        <f>VLOOKUP($A34,'mat2'!$A$1:$BE$400,G$1,FALSE)</f>
        <v>0.3</v>
      </c>
      <c r="H34" s="197">
        <f>VLOOKUP($A34,'mat2'!$A$1:$BE$400,H$1,FALSE)</f>
        <v>1.9539999999999998E-2</v>
      </c>
      <c r="I34" s="85">
        <f>VLOOKUP($A34,'mat2'!$A$1:$BE$400,I$1,FALSE)</f>
        <v>0</v>
      </c>
      <c r="J34" s="197">
        <f>VLOOKUP($A34,'mat2'!$A$1:$BE$400,J$1,FALSE)</f>
        <v>0.5</v>
      </c>
      <c r="K34" s="195">
        <f>VLOOKUP($A34,'mat2'!$A$1:$BE$400,K$1,FALSE)</f>
        <v>1</v>
      </c>
      <c r="L34" s="195">
        <f>VLOOKUP($A34,'mat2'!$A$1:$BE$400,L$1,FALSE)</f>
        <v>2</v>
      </c>
      <c r="M34" s="198">
        <f>VLOOKUP($A34,'mat2'!$A$1:$BE$400,M$1,FALSE)</f>
        <v>0</v>
      </c>
      <c r="N34" s="195">
        <f>VLOOKUP($A34,'mat2'!$A$1:$BE$400,N$1,FALSE)</f>
        <v>0</v>
      </c>
      <c r="O34" s="196">
        <f>VLOOKUP($A34,'mat2'!$A$1:$BE$400,O$1,FALSE)</f>
        <v>0</v>
      </c>
      <c r="P34" s="196">
        <f>VLOOKUP($A34,'mat2'!$A$1:$BE$400,P$1,FALSE)</f>
        <v>0</v>
      </c>
      <c r="Q34" s="194">
        <f>VLOOKUP($A34,'mat2'!$A$1:$BE$400,Q$1,FALSE)</f>
        <v>2</v>
      </c>
      <c r="R34" s="195">
        <f>VLOOKUP($A34,'mat2'!$A$1:$BE$400,R$1,FALSE)</f>
        <v>0</v>
      </c>
      <c r="S34" s="195">
        <f>VLOOKUP($A34,'mat2'!$A$1:$BE$400,S$1,FALSE)</f>
        <v>0</v>
      </c>
      <c r="T34" s="195">
        <f>VLOOKUP($A34,'mat2'!$A$1:$BE$400,T$1,FALSE)</f>
        <v>240300</v>
      </c>
      <c r="U34" s="195">
        <f>VLOOKUP($A34,'mat2'!$A$1:$BE$400,U$1,FALSE)</f>
        <v>0</v>
      </c>
      <c r="V34" s="195">
        <f>VLOOKUP($A34,'mat2'!$A$1:$BE$400,V$1,FALSE)</f>
        <v>24030</v>
      </c>
      <c r="W34" s="194">
        <f>VLOOKUP($A34,'mat2'!$A$1:$BE$400,W$1,FALSE)</f>
        <v>0</v>
      </c>
      <c r="X34" s="194" t="str">
        <f>VLOOKUP($A34,'mat2'!$A$1:$BE$400,X$1,FALSE)</f>
        <v/>
      </c>
      <c r="Y34" s="194" t="str">
        <f>VLOOKUP($A34,'mat2'!$A$1:$BE$400,Y$1,FALSE)</f>
        <v/>
      </c>
      <c r="Z34" s="194" t="str">
        <f>VLOOKUP($A34,'mat2'!$A$1:$BE$400,Z$1,FALSE)</f>
        <v/>
      </c>
      <c r="AA34" s="195" t="str">
        <f>VLOOKUP($A34,'mat2'!$A$1:$BE$400,AA$1,FALSE)</f>
        <v/>
      </c>
      <c r="AB34" s="195" t="str">
        <f>VLOOKUP($A34,'mat2'!$A$1:$BE$400,AB$1,FALSE)</f>
        <v/>
      </c>
      <c r="AC34" s="195" t="str">
        <f>VLOOKUP($A34,'mat2'!$A$1:$BE$400,AC$1,FALSE)</f>
        <v/>
      </c>
      <c r="AD34" s="197" t="str">
        <f>VLOOKUP($A34,'mat2'!$A$1:$BE$400,AD$1,FALSE)</f>
        <v/>
      </c>
      <c r="AE34" s="197" t="str">
        <f>VLOOKUP($A34,'mat2'!$A$1:$BE$400,AE$1,FALSE)</f>
        <v/>
      </c>
      <c r="AF34" s="197" t="str">
        <f>VLOOKUP($A34,'mat2'!$A$1:$BE$400,AF$1,FALSE)</f>
        <v/>
      </c>
      <c r="AG34" s="197" t="str">
        <f>VLOOKUP($A34,'mat2'!$A$1:$BE$400,AG$1,FALSE)</f>
        <v/>
      </c>
      <c r="AH34" s="195">
        <f>VLOOKUP($A34,'mat2'!$A$1:$BE$400,AH$1,FALSE)</f>
        <v>0</v>
      </c>
      <c r="AI34" s="199">
        <f>VLOOKUP($A34,'mat2'!$A$1:$BE$400,AI$1,FALSE)</f>
        <v>0</v>
      </c>
      <c r="AJ34" s="200">
        <f>VLOOKUP($A34,'mat2'!$A$1:$BE$400,AJ$1,FALSE)</f>
        <v>0</v>
      </c>
      <c r="AK34" s="195" t="str">
        <f>VLOOKUP($A34,'mat2'!$A$1:$BE$400,AK$1,FALSE)</f>
        <v/>
      </c>
      <c r="AL34" s="193">
        <f>VLOOKUP($A34,'mat2'!$A$1:$BE$400,AL$1,FALSE)</f>
        <v>0</v>
      </c>
      <c r="AM34" s="201">
        <f>VLOOKUP($A34,'mat2'!$A$1:$BE$400,AM$1,FALSE)</f>
        <v>0</v>
      </c>
      <c r="AN34" s="201">
        <f>VLOOKUP($A34,'mat2'!$A$1:$BE$400,AN$1,FALSE)</f>
        <v>0</v>
      </c>
      <c r="AO34" s="195">
        <f>VLOOKUP($A34,'mat2'!$A$1:$BE$400,AO$1,FALSE)</f>
        <v>0</v>
      </c>
      <c r="AP34" s="202">
        <f>VLOOKUP($A34,'mat2'!$A$1:$BE$400,AP$1,FALSE)</f>
        <v>0</v>
      </c>
      <c r="AQ34" s="203">
        <f>VLOOKUP($A34,'mat2'!$A$1:$BE$400,AQ$1,FALSE)</f>
        <v>0</v>
      </c>
      <c r="AR34" s="203">
        <f>VLOOKUP($A34,'mat2'!$A$1:$BE$400,AR$1,FALSE)</f>
        <v>0</v>
      </c>
      <c r="AS34" s="199">
        <f>VLOOKUP($A34,'mat2'!$A$1:$BE$400,AS$1,FALSE)</f>
        <v>0</v>
      </c>
      <c r="AT34" s="199">
        <f>VLOOKUP($A34,'mat2'!$A$1:$BE$400,AT$1,FALSE)</f>
        <v>1010</v>
      </c>
      <c r="AU34" s="199">
        <f>VLOOKUP($A34,'mat2'!$A$1:$BE$400,AU$1,FALSE)</f>
        <v>0</v>
      </c>
      <c r="AV34" s="199" t="str">
        <f>VLOOKUP($A34,'mat2'!$A$1:$BE$400,AV$1,FALSE)</f>
        <v/>
      </c>
      <c r="AW34" s="199" t="str">
        <f>VLOOKUP($A34,'mat2'!$A$1:$BE$400,AW$1,FALSE)</f>
        <v/>
      </c>
      <c r="AX34" s="195" t="str">
        <f>VLOOKUP($A34,'mat2'!$A$1:$BE$400,AX$1,FALSE)</f>
        <v/>
      </c>
      <c r="AY34" s="201" t="str">
        <f>VLOOKUP($A34,'mat2'!$A$1:$BE$400,AY$1,FALSE)</f>
        <v/>
      </c>
      <c r="AZ34" s="199" t="str">
        <f>VLOOKUP($A34,'mat2'!$A$1:$BE$400,AZ$1,FALSE)</f>
        <v/>
      </c>
      <c r="BA34" s="203" t="str">
        <f>VLOOKUP($A34,'mat2'!$A$1:$BE$400,BA$1,FALSE)</f>
        <v/>
      </c>
      <c r="BB34" s="193">
        <f t="shared" si="0"/>
        <v>2</v>
      </c>
      <c r="BC34" s="206" t="e">
        <f t="shared" si="3"/>
        <v>#VALUE!</v>
      </c>
      <c r="BD34" s="206">
        <f t="shared" si="4"/>
        <v>3</v>
      </c>
      <c r="BE34" s="209" t="str">
        <f t="shared" si="5"/>
        <v xml:space="preserve">   46    9 陸側杭（t9）###陸側杭（t9）</v>
      </c>
      <c r="BF34" s="207" t="str">
        <f t="shared" si="6"/>
        <v>00000.0000       0.3    0.0195       0.0    0.5000    1.0000 0.0000E+0 0.0000E+0</v>
      </c>
      <c r="BG34" s="212" t="str">
        <f t="shared" si="7"/>
        <v xml:space="preserve">    7.8500    2.0000 0.0000E+0    0.0000    0    0 1010    0    0.0000    0    0</v>
      </c>
      <c r="BH34" s="210" t="str">
        <f t="shared" si="8"/>
        <v xml:space="preserve">    0.0000                                  2    0 0.0000E+0 0.0000E+0         0</v>
      </c>
      <c r="BI34" s="214" t="str">
        <f t="shared" si="9"/>
        <v xml:space="preserve">    0.0000    0.0000    2.0000    0.0000    0.000040300.0000    0.000024030.0000</v>
      </c>
      <c r="BJ34" s="211" t="str">
        <f t="shared" si="10"/>
        <v xml:space="preserve">                                                                 </v>
      </c>
      <c r="BK34" s="213" t="e">
        <f t="shared" si="11"/>
        <v>#VALUE!</v>
      </c>
      <c r="BL34" s="132"/>
      <c r="BM34" s="132"/>
      <c r="BN34" s="132"/>
      <c r="BO34" s="132" t="s">
        <v>473</v>
      </c>
      <c r="BP34" s="31" t="str">
        <f t="shared" ca="1" si="1"/>
        <v xml:space="preserve">===25番ﾃﾞｰﾀ区切り===
kaneko
25_陸側杭（t9）
    9
2018.9.11.11.22.22
荷重ｹｰｽ番号－未定
00000.0000       0.3    0.0195       0.0    0.5000    1.0000 0.0000E+0 0.0000E+0
    7.8500    2.0000 0.0000E+0    0.0000    0    0 1010    0    0.0000    0    0
    0.0000                                  2    0 0.0000E+0 0.0000E+0         0
    0.0000    0.0000    2.0000    0.0000    0.000040300.0000    0.000024030.0000
                                                                 </v>
      </c>
      <c r="BQ34" s="31">
        <f t="shared" si="13"/>
        <v>25</v>
      </c>
      <c r="BR34" s="132" t="str">
        <f t="shared" si="2"/>
        <v>===25番ﾃﾞｰﾀ区切り===</v>
      </c>
    </row>
    <row r="35" spans="1:70">
      <c r="A35">
        <f t="shared" ref="A35:B35" si="35">A34+1</f>
        <v>27</v>
      </c>
      <c r="B35" s="136">
        <f t="shared" si="35"/>
        <v>26</v>
      </c>
      <c r="C35" s="135">
        <f>VLOOKUP($A35,'mat2'!$A$1:$BE$400,C$1,FALSE)</f>
        <v>48</v>
      </c>
      <c r="D35" s="32" t="str">
        <f>VLOOKUP($A35,'mat2'!$A$1:$BE$400,D$1,FALSE)</f>
        <v>海側杭杭頭部</v>
      </c>
      <c r="E35" s="195">
        <f>VLOOKUP($A35,'mat2'!$A$1:$BE$400,E$1,FALSE)</f>
        <v>2.35</v>
      </c>
      <c r="F35" s="196">
        <f>VLOOKUP($A35,'mat2'!$A$1:$BE$400,F$1,FALSE)</f>
        <v>12600000</v>
      </c>
      <c r="G35" s="85">
        <f>VLOOKUP($A35,'mat2'!$A$1:$BE$400,G$1,FALSE)</f>
        <v>0.17</v>
      </c>
      <c r="H35" s="197">
        <f>VLOOKUP($A35,'mat2'!$A$1:$BE$400,H$1,FALSE)</f>
        <v>1.21</v>
      </c>
      <c r="I35" s="85">
        <f>VLOOKUP($A35,'mat2'!$A$1:$BE$400,I$1,FALSE)</f>
        <v>0</v>
      </c>
      <c r="J35" s="197">
        <f>VLOOKUP($A35,'mat2'!$A$1:$BE$400,J$1,FALSE)</f>
        <v>0.83299999999999996</v>
      </c>
      <c r="K35" s="195">
        <f>VLOOKUP($A35,'mat2'!$A$1:$BE$400,K$1,FALSE)</f>
        <v>1</v>
      </c>
      <c r="L35" s="195">
        <f>VLOOKUP($A35,'mat2'!$A$1:$BE$400,L$1,FALSE)</f>
        <v>2</v>
      </c>
      <c r="M35" s="198">
        <f>VLOOKUP($A35,'mat2'!$A$1:$BE$400,M$1,FALSE)</f>
        <v>0</v>
      </c>
      <c r="N35" s="195">
        <f>VLOOKUP($A35,'mat2'!$A$1:$BE$400,N$1,FALSE)</f>
        <v>0</v>
      </c>
      <c r="O35" s="196">
        <f>VLOOKUP($A35,'mat2'!$A$1:$BE$400,O$1,FALSE)</f>
        <v>0</v>
      </c>
      <c r="P35" s="196">
        <f>VLOOKUP($A35,'mat2'!$A$1:$BE$400,P$1,FALSE)</f>
        <v>0</v>
      </c>
      <c r="Q35" s="194">
        <f>VLOOKUP($A35,'mat2'!$A$1:$BE$400,Q$1,FALSE)</f>
        <v>3</v>
      </c>
      <c r="R35" s="195">
        <f>VLOOKUP($A35,'mat2'!$A$1:$BE$400,R$1,FALSE)</f>
        <v>0</v>
      </c>
      <c r="S35" s="195">
        <f>VLOOKUP($A35,'mat2'!$A$1:$BE$400,S$1,FALSE)</f>
        <v>0</v>
      </c>
      <c r="T35" s="195">
        <f>VLOOKUP($A35,'mat2'!$A$1:$BE$400,T$1,FALSE)</f>
        <v>3160000</v>
      </c>
      <c r="U35" s="195">
        <f>VLOOKUP($A35,'mat2'!$A$1:$BE$400,U$1,FALSE)</f>
        <v>526000</v>
      </c>
      <c r="V35" s="195">
        <f>VLOOKUP($A35,'mat2'!$A$1:$BE$400,V$1,FALSE)</f>
        <v>52600</v>
      </c>
      <c r="W35" s="194">
        <f>VLOOKUP($A35,'mat2'!$A$1:$BE$400,W$1,FALSE)</f>
        <v>0</v>
      </c>
      <c r="X35" s="194" t="str">
        <f>VLOOKUP($A35,'mat2'!$A$1:$BE$400,X$1,FALSE)</f>
        <v/>
      </c>
      <c r="Y35" s="194" t="str">
        <f>VLOOKUP($A35,'mat2'!$A$1:$BE$400,Y$1,FALSE)</f>
        <v/>
      </c>
      <c r="Z35" s="194" t="str">
        <f>VLOOKUP($A35,'mat2'!$A$1:$BE$400,Z$1,FALSE)</f>
        <v/>
      </c>
      <c r="AA35" s="195" t="str">
        <f>VLOOKUP($A35,'mat2'!$A$1:$BE$400,AA$1,FALSE)</f>
        <v/>
      </c>
      <c r="AB35" s="195" t="str">
        <f>VLOOKUP($A35,'mat2'!$A$1:$BE$400,AB$1,FALSE)</f>
        <v/>
      </c>
      <c r="AC35" s="195" t="str">
        <f>VLOOKUP($A35,'mat2'!$A$1:$BE$400,AC$1,FALSE)</f>
        <v/>
      </c>
      <c r="AD35" s="197" t="str">
        <f>VLOOKUP($A35,'mat2'!$A$1:$BE$400,AD$1,FALSE)</f>
        <v/>
      </c>
      <c r="AE35" s="197" t="str">
        <f>VLOOKUP($A35,'mat2'!$A$1:$BE$400,AE$1,FALSE)</f>
        <v/>
      </c>
      <c r="AF35" s="197" t="str">
        <f>VLOOKUP($A35,'mat2'!$A$1:$BE$400,AF$1,FALSE)</f>
        <v/>
      </c>
      <c r="AG35" s="197" t="str">
        <f>VLOOKUP($A35,'mat2'!$A$1:$BE$400,AG$1,FALSE)</f>
        <v/>
      </c>
      <c r="AH35" s="195">
        <f>VLOOKUP($A35,'mat2'!$A$1:$BE$400,AH$1,FALSE)</f>
        <v>0</v>
      </c>
      <c r="AI35" s="199">
        <f>VLOOKUP($A35,'mat2'!$A$1:$BE$400,AI$1,FALSE)</f>
        <v>0</v>
      </c>
      <c r="AJ35" s="200">
        <f>VLOOKUP($A35,'mat2'!$A$1:$BE$400,AJ$1,FALSE)</f>
        <v>0</v>
      </c>
      <c r="AK35" s="195" t="str">
        <f>VLOOKUP($A35,'mat2'!$A$1:$BE$400,AK$1,FALSE)</f>
        <v/>
      </c>
      <c r="AL35" s="193">
        <f>VLOOKUP($A35,'mat2'!$A$1:$BE$400,AL$1,FALSE)</f>
        <v>0</v>
      </c>
      <c r="AM35" s="201">
        <f>VLOOKUP($A35,'mat2'!$A$1:$BE$400,AM$1,FALSE)</f>
        <v>0</v>
      </c>
      <c r="AN35" s="201">
        <f>VLOOKUP($A35,'mat2'!$A$1:$BE$400,AN$1,FALSE)</f>
        <v>0</v>
      </c>
      <c r="AO35" s="195">
        <f>VLOOKUP($A35,'mat2'!$A$1:$BE$400,AO$1,FALSE)</f>
        <v>0</v>
      </c>
      <c r="AP35" s="202">
        <f>VLOOKUP($A35,'mat2'!$A$1:$BE$400,AP$1,FALSE)</f>
        <v>0</v>
      </c>
      <c r="AQ35" s="203">
        <f>VLOOKUP($A35,'mat2'!$A$1:$BE$400,AQ$1,FALSE)</f>
        <v>0</v>
      </c>
      <c r="AR35" s="203">
        <f>VLOOKUP($A35,'mat2'!$A$1:$BE$400,AR$1,FALSE)</f>
        <v>0</v>
      </c>
      <c r="AS35" s="199">
        <f>VLOOKUP($A35,'mat2'!$A$1:$BE$400,AS$1,FALSE)</f>
        <v>568</v>
      </c>
      <c r="AT35" s="199">
        <f>VLOOKUP($A35,'mat2'!$A$1:$BE$400,AT$1,FALSE)</f>
        <v>1627</v>
      </c>
      <c r="AU35" s="199">
        <f>VLOOKUP($A35,'mat2'!$A$1:$BE$400,AU$1,FALSE)</f>
        <v>0</v>
      </c>
      <c r="AV35" s="199" t="str">
        <f>VLOOKUP($A35,'mat2'!$A$1:$BE$400,AV$1,FALSE)</f>
        <v/>
      </c>
      <c r="AW35" s="199" t="str">
        <f>VLOOKUP($A35,'mat2'!$A$1:$BE$400,AW$1,FALSE)</f>
        <v/>
      </c>
      <c r="AX35" s="195" t="str">
        <f>VLOOKUP($A35,'mat2'!$A$1:$BE$400,AX$1,FALSE)</f>
        <v/>
      </c>
      <c r="AY35" s="201" t="str">
        <f>VLOOKUP($A35,'mat2'!$A$1:$BE$400,AY$1,FALSE)</f>
        <v/>
      </c>
      <c r="AZ35" s="199" t="str">
        <f>VLOOKUP($A35,'mat2'!$A$1:$BE$400,AZ$1,FALSE)</f>
        <v/>
      </c>
      <c r="BA35" s="203" t="str">
        <f>VLOOKUP($A35,'mat2'!$A$1:$BE$400,BA$1,FALSE)</f>
        <v/>
      </c>
      <c r="BB35" s="193">
        <f t="shared" si="0"/>
        <v>2</v>
      </c>
      <c r="BC35" s="206" t="e">
        <f t="shared" si="3"/>
        <v>#VALUE!</v>
      </c>
      <c r="BD35" s="206">
        <f t="shared" si="4"/>
        <v>3</v>
      </c>
      <c r="BE35" s="209" t="str">
        <f t="shared" si="5"/>
        <v xml:space="preserve">   48    9 海側杭杭頭部###海側杭杭頭部</v>
      </c>
      <c r="BF35" s="207" t="str">
        <f t="shared" si="6"/>
        <v>00000.0000       0.2    1.2100       0.0    0.8330    1.0000 0.0000E+0 0.0000E+0</v>
      </c>
      <c r="BG35" s="212" t="str">
        <f t="shared" si="7"/>
        <v xml:space="preserve">    2.3500    2.0000 0.0000E+0    0.0000  568    0 1627    0    0.0000    0    0</v>
      </c>
      <c r="BH35" s="210" t="str">
        <f t="shared" si="8"/>
        <v xml:space="preserve">    0.0000                                  2    0 0.0000E+0 0.0000E+0         0</v>
      </c>
      <c r="BI35" s="214" t="str">
        <f t="shared" si="9"/>
        <v xml:space="preserve">    0.0000    0.0000    3.0000    0.0000    0.000060000.000026000.000052600.0000</v>
      </c>
      <c r="BJ35" s="211" t="str">
        <f t="shared" si="10"/>
        <v xml:space="preserve">                                                                 </v>
      </c>
      <c r="BK35" s="213" t="e">
        <f t="shared" si="11"/>
        <v>#VALUE!</v>
      </c>
      <c r="BL35" s="132"/>
      <c r="BM35" s="132"/>
      <c r="BN35" s="132"/>
      <c r="BO35" s="132" t="s">
        <v>473</v>
      </c>
      <c r="BP35" s="31" t="str">
        <f t="shared" ca="1" si="1"/>
        <v xml:space="preserve">===26番ﾃﾞｰﾀ区切り===
kaneko
26_海側杭杭頭部
    9
2018.9.11.11.22.22
荷重ｹｰｽ番号－未定
00000.0000       0.2    1.2100       0.0    0.8330    1.0000 0.0000E+0 0.0000E+0
    2.3500    2.0000 0.0000E+0    0.0000  568    0 1627    0    0.0000    0    0
    0.0000                                  2    0 0.0000E+0 0.0000E+0         0
    0.0000    0.0000    3.0000    0.0000    0.000060000.000026000.000052600.0000
                                                                 </v>
      </c>
      <c r="BQ35" s="31">
        <f t="shared" si="13"/>
        <v>26</v>
      </c>
      <c r="BR35" s="132" t="str">
        <f t="shared" si="2"/>
        <v>===26番ﾃﾞｰﾀ区切り===</v>
      </c>
    </row>
    <row r="36" spans="1:70">
      <c r="A36">
        <f t="shared" ref="A36:B36" si="36">A35+1</f>
        <v>28</v>
      </c>
      <c r="B36" s="136">
        <f t="shared" si="36"/>
        <v>27</v>
      </c>
      <c r="C36" s="135">
        <f>VLOOKUP($A36,'mat2'!$A$1:$BE$400,C$1,FALSE)</f>
        <v>49</v>
      </c>
      <c r="D36" s="32" t="str">
        <f>VLOOKUP($A36,'mat2'!$A$1:$BE$400,D$1,FALSE)</f>
        <v>中間杭杭頭部</v>
      </c>
      <c r="E36" s="195">
        <f>VLOOKUP($A36,'mat2'!$A$1:$BE$400,E$1,FALSE)</f>
        <v>2.35</v>
      </c>
      <c r="F36" s="196">
        <f>VLOOKUP($A36,'mat2'!$A$1:$BE$400,F$1,FALSE)</f>
        <v>12600000</v>
      </c>
      <c r="G36" s="85">
        <f>VLOOKUP($A36,'mat2'!$A$1:$BE$400,G$1,FALSE)</f>
        <v>0.17</v>
      </c>
      <c r="H36" s="197">
        <f>VLOOKUP($A36,'mat2'!$A$1:$BE$400,H$1,FALSE)</f>
        <v>1.21</v>
      </c>
      <c r="I36" s="85">
        <f>VLOOKUP($A36,'mat2'!$A$1:$BE$400,I$1,FALSE)</f>
        <v>0</v>
      </c>
      <c r="J36" s="197">
        <f>VLOOKUP($A36,'mat2'!$A$1:$BE$400,J$1,FALSE)</f>
        <v>0.83299999999999996</v>
      </c>
      <c r="K36" s="195">
        <f>VLOOKUP($A36,'mat2'!$A$1:$BE$400,K$1,FALSE)</f>
        <v>1</v>
      </c>
      <c r="L36" s="195">
        <f>VLOOKUP($A36,'mat2'!$A$1:$BE$400,L$1,FALSE)</f>
        <v>2</v>
      </c>
      <c r="M36" s="198">
        <f>VLOOKUP($A36,'mat2'!$A$1:$BE$400,M$1,FALSE)</f>
        <v>0</v>
      </c>
      <c r="N36" s="195">
        <f>VLOOKUP($A36,'mat2'!$A$1:$BE$400,N$1,FALSE)</f>
        <v>0</v>
      </c>
      <c r="O36" s="196">
        <f>VLOOKUP($A36,'mat2'!$A$1:$BE$400,O$1,FALSE)</f>
        <v>0</v>
      </c>
      <c r="P36" s="196">
        <f>VLOOKUP($A36,'mat2'!$A$1:$BE$400,P$1,FALSE)</f>
        <v>0</v>
      </c>
      <c r="Q36" s="194">
        <f>VLOOKUP($A36,'mat2'!$A$1:$BE$400,Q$1,FALSE)</f>
        <v>3</v>
      </c>
      <c r="R36" s="195">
        <f>VLOOKUP($A36,'mat2'!$A$1:$BE$400,R$1,FALSE)</f>
        <v>0</v>
      </c>
      <c r="S36" s="195">
        <f>VLOOKUP($A36,'mat2'!$A$1:$BE$400,S$1,FALSE)</f>
        <v>0</v>
      </c>
      <c r="T36" s="195">
        <f>VLOOKUP($A36,'mat2'!$A$1:$BE$400,T$1,FALSE)</f>
        <v>3210000</v>
      </c>
      <c r="U36" s="195">
        <f>VLOOKUP($A36,'mat2'!$A$1:$BE$400,U$1,FALSE)</f>
        <v>607000</v>
      </c>
      <c r="V36" s="195">
        <f>VLOOKUP($A36,'mat2'!$A$1:$BE$400,V$1,FALSE)</f>
        <v>60700</v>
      </c>
      <c r="W36" s="194">
        <f>VLOOKUP($A36,'mat2'!$A$1:$BE$400,W$1,FALSE)</f>
        <v>0</v>
      </c>
      <c r="X36" s="194" t="str">
        <f>VLOOKUP($A36,'mat2'!$A$1:$BE$400,X$1,FALSE)</f>
        <v/>
      </c>
      <c r="Y36" s="194" t="str">
        <f>VLOOKUP($A36,'mat2'!$A$1:$BE$400,Y$1,FALSE)</f>
        <v/>
      </c>
      <c r="Z36" s="194" t="str">
        <f>VLOOKUP($A36,'mat2'!$A$1:$BE$400,Z$1,FALSE)</f>
        <v/>
      </c>
      <c r="AA36" s="195" t="str">
        <f>VLOOKUP($A36,'mat2'!$A$1:$BE$400,AA$1,FALSE)</f>
        <v/>
      </c>
      <c r="AB36" s="195" t="str">
        <f>VLOOKUP($A36,'mat2'!$A$1:$BE$400,AB$1,FALSE)</f>
        <v/>
      </c>
      <c r="AC36" s="195" t="str">
        <f>VLOOKUP($A36,'mat2'!$A$1:$BE$400,AC$1,FALSE)</f>
        <v/>
      </c>
      <c r="AD36" s="197" t="str">
        <f>VLOOKUP($A36,'mat2'!$A$1:$BE$400,AD$1,FALSE)</f>
        <v/>
      </c>
      <c r="AE36" s="197" t="str">
        <f>VLOOKUP($A36,'mat2'!$A$1:$BE$400,AE$1,FALSE)</f>
        <v/>
      </c>
      <c r="AF36" s="197" t="str">
        <f>VLOOKUP($A36,'mat2'!$A$1:$BE$400,AF$1,FALSE)</f>
        <v/>
      </c>
      <c r="AG36" s="197" t="str">
        <f>VLOOKUP($A36,'mat2'!$A$1:$BE$400,AG$1,FALSE)</f>
        <v/>
      </c>
      <c r="AH36" s="195">
        <f>VLOOKUP($A36,'mat2'!$A$1:$BE$400,AH$1,FALSE)</f>
        <v>0</v>
      </c>
      <c r="AI36" s="199">
        <f>VLOOKUP($A36,'mat2'!$A$1:$BE$400,AI$1,FALSE)</f>
        <v>0</v>
      </c>
      <c r="AJ36" s="200">
        <f>VLOOKUP($A36,'mat2'!$A$1:$BE$400,AJ$1,FALSE)</f>
        <v>0</v>
      </c>
      <c r="AK36" s="195" t="str">
        <f>VLOOKUP($A36,'mat2'!$A$1:$BE$400,AK$1,FALSE)</f>
        <v/>
      </c>
      <c r="AL36" s="193">
        <f>VLOOKUP($A36,'mat2'!$A$1:$BE$400,AL$1,FALSE)</f>
        <v>0</v>
      </c>
      <c r="AM36" s="201">
        <f>VLOOKUP($A36,'mat2'!$A$1:$BE$400,AM$1,FALSE)</f>
        <v>0</v>
      </c>
      <c r="AN36" s="201">
        <f>VLOOKUP($A36,'mat2'!$A$1:$BE$400,AN$1,FALSE)</f>
        <v>0</v>
      </c>
      <c r="AO36" s="195">
        <f>VLOOKUP($A36,'mat2'!$A$1:$BE$400,AO$1,FALSE)</f>
        <v>0</v>
      </c>
      <c r="AP36" s="202">
        <f>VLOOKUP($A36,'mat2'!$A$1:$BE$400,AP$1,FALSE)</f>
        <v>0</v>
      </c>
      <c r="AQ36" s="203">
        <f>VLOOKUP($A36,'mat2'!$A$1:$BE$400,AQ$1,FALSE)</f>
        <v>0</v>
      </c>
      <c r="AR36" s="203">
        <f>VLOOKUP($A36,'mat2'!$A$1:$BE$400,AR$1,FALSE)</f>
        <v>0</v>
      </c>
      <c r="AS36" s="199">
        <f>VLOOKUP($A36,'mat2'!$A$1:$BE$400,AS$1,FALSE)</f>
        <v>578</v>
      </c>
      <c r="AT36" s="199">
        <f>VLOOKUP($A36,'mat2'!$A$1:$BE$400,AT$1,FALSE)</f>
        <v>1833</v>
      </c>
      <c r="AU36" s="199">
        <f>VLOOKUP($A36,'mat2'!$A$1:$BE$400,AU$1,FALSE)</f>
        <v>0</v>
      </c>
      <c r="AV36" s="199" t="str">
        <f>VLOOKUP($A36,'mat2'!$A$1:$BE$400,AV$1,FALSE)</f>
        <v/>
      </c>
      <c r="AW36" s="199" t="str">
        <f>VLOOKUP($A36,'mat2'!$A$1:$BE$400,AW$1,FALSE)</f>
        <v/>
      </c>
      <c r="AX36" s="195" t="str">
        <f>VLOOKUP($A36,'mat2'!$A$1:$BE$400,AX$1,FALSE)</f>
        <v/>
      </c>
      <c r="AY36" s="201" t="str">
        <f>VLOOKUP($A36,'mat2'!$A$1:$BE$400,AY$1,FALSE)</f>
        <v/>
      </c>
      <c r="AZ36" s="199" t="str">
        <f>VLOOKUP($A36,'mat2'!$A$1:$BE$400,AZ$1,FALSE)</f>
        <v/>
      </c>
      <c r="BA36" s="203" t="str">
        <f>VLOOKUP($A36,'mat2'!$A$1:$BE$400,BA$1,FALSE)</f>
        <v/>
      </c>
      <c r="BB36" s="193">
        <f t="shared" si="0"/>
        <v>2</v>
      </c>
      <c r="BC36" s="206" t="e">
        <f t="shared" si="3"/>
        <v>#VALUE!</v>
      </c>
      <c r="BD36" s="206">
        <f t="shared" si="4"/>
        <v>3</v>
      </c>
      <c r="BE36" s="209" t="str">
        <f t="shared" si="5"/>
        <v xml:space="preserve">   49    9 中間杭杭頭部###中間杭杭頭部</v>
      </c>
      <c r="BF36" s="207" t="str">
        <f t="shared" si="6"/>
        <v>00000.0000       0.2    1.2100       0.0    0.8330    1.0000 0.0000E+0 0.0000E+0</v>
      </c>
      <c r="BG36" s="212" t="str">
        <f t="shared" si="7"/>
        <v xml:space="preserve">    2.3500    2.0000 0.0000E+0    0.0000  578    0 1833    0    0.0000    0    0</v>
      </c>
      <c r="BH36" s="210" t="str">
        <f t="shared" si="8"/>
        <v xml:space="preserve">    0.0000                                  2    0 0.0000E+0 0.0000E+0         0</v>
      </c>
      <c r="BI36" s="214" t="str">
        <f t="shared" si="9"/>
        <v xml:space="preserve">    0.0000    0.0000    3.0000    0.0000    0.000010000.000007000.000060700.0000</v>
      </c>
      <c r="BJ36" s="211" t="str">
        <f t="shared" si="10"/>
        <v xml:space="preserve">                                                                 </v>
      </c>
      <c r="BK36" s="213" t="e">
        <f t="shared" si="11"/>
        <v>#VALUE!</v>
      </c>
      <c r="BL36" s="132"/>
      <c r="BM36" s="132"/>
      <c r="BN36" s="132"/>
      <c r="BO36" s="132" t="s">
        <v>473</v>
      </c>
      <c r="BP36" s="31" t="str">
        <f t="shared" ca="1" si="1"/>
        <v xml:space="preserve">===27番ﾃﾞｰﾀ区切り===
kaneko
27_中間杭杭頭部
    9
2018.9.11.11.22.22
荷重ｹｰｽ番号－未定
00000.0000       0.2    1.2100       0.0    0.8330    1.0000 0.0000E+0 0.0000E+0
    2.3500    2.0000 0.0000E+0    0.0000  578    0 1833    0    0.0000    0    0
    0.0000                                  2    0 0.0000E+0 0.0000E+0         0
    0.0000    0.0000    3.0000    0.0000    0.000010000.000007000.000060700.0000
                                                                 </v>
      </c>
      <c r="BQ36" s="31">
        <f t="shared" si="13"/>
        <v>27</v>
      </c>
      <c r="BR36" s="132" t="str">
        <f t="shared" si="2"/>
        <v>===27番ﾃﾞｰﾀ区切り===</v>
      </c>
    </row>
    <row r="37" spans="1:70">
      <c r="A37">
        <f t="shared" ref="A37:B37" si="37">A36+1</f>
        <v>29</v>
      </c>
      <c r="B37" s="136">
        <f t="shared" si="37"/>
        <v>28</v>
      </c>
      <c r="C37" s="135">
        <f>VLOOKUP($A37,'mat2'!$A$1:$BE$400,C$1,FALSE)</f>
        <v>50</v>
      </c>
      <c r="D37" s="32" t="str">
        <f>VLOOKUP($A37,'mat2'!$A$1:$BE$400,D$1,FALSE)</f>
        <v>陸側杭杭頭部</v>
      </c>
      <c r="E37" s="195">
        <f>VLOOKUP($A37,'mat2'!$A$1:$BE$400,E$1,FALSE)</f>
        <v>2.35</v>
      </c>
      <c r="F37" s="196">
        <f>VLOOKUP($A37,'mat2'!$A$1:$BE$400,F$1,FALSE)</f>
        <v>12600000</v>
      </c>
      <c r="G37" s="85">
        <f>VLOOKUP($A37,'mat2'!$A$1:$BE$400,G$1,FALSE)</f>
        <v>0.17</v>
      </c>
      <c r="H37" s="197">
        <f>VLOOKUP($A37,'mat2'!$A$1:$BE$400,H$1,FALSE)</f>
        <v>1.21</v>
      </c>
      <c r="I37" s="85">
        <f>VLOOKUP($A37,'mat2'!$A$1:$BE$400,I$1,FALSE)</f>
        <v>0</v>
      </c>
      <c r="J37" s="197">
        <f>VLOOKUP($A37,'mat2'!$A$1:$BE$400,J$1,FALSE)</f>
        <v>0.83299999999999996</v>
      </c>
      <c r="K37" s="195">
        <f>VLOOKUP($A37,'mat2'!$A$1:$BE$400,K$1,FALSE)</f>
        <v>1</v>
      </c>
      <c r="L37" s="195">
        <f>VLOOKUP($A37,'mat2'!$A$1:$BE$400,L$1,FALSE)</f>
        <v>2</v>
      </c>
      <c r="M37" s="198">
        <f>VLOOKUP($A37,'mat2'!$A$1:$BE$400,M$1,FALSE)</f>
        <v>0</v>
      </c>
      <c r="N37" s="195">
        <f>VLOOKUP($A37,'mat2'!$A$1:$BE$400,N$1,FALSE)</f>
        <v>0</v>
      </c>
      <c r="O37" s="196">
        <f>VLOOKUP($A37,'mat2'!$A$1:$BE$400,O$1,FALSE)</f>
        <v>0</v>
      </c>
      <c r="P37" s="196">
        <f>VLOOKUP($A37,'mat2'!$A$1:$BE$400,P$1,FALSE)</f>
        <v>0</v>
      </c>
      <c r="Q37" s="194">
        <f>VLOOKUP($A37,'mat2'!$A$1:$BE$400,Q$1,FALSE)</f>
        <v>3</v>
      </c>
      <c r="R37" s="195">
        <f>VLOOKUP($A37,'mat2'!$A$1:$BE$400,R$1,FALSE)</f>
        <v>0</v>
      </c>
      <c r="S37" s="195">
        <f>VLOOKUP($A37,'mat2'!$A$1:$BE$400,S$1,FALSE)</f>
        <v>0</v>
      </c>
      <c r="T37" s="195">
        <f>VLOOKUP($A37,'mat2'!$A$1:$BE$400,T$1,FALSE)</f>
        <v>3270000</v>
      </c>
      <c r="U37" s="195">
        <f>VLOOKUP($A37,'mat2'!$A$1:$BE$400,U$1,FALSE)</f>
        <v>691000</v>
      </c>
      <c r="V37" s="195">
        <f>VLOOKUP($A37,'mat2'!$A$1:$BE$400,V$1,FALSE)</f>
        <v>69100</v>
      </c>
      <c r="W37" s="194">
        <f>VLOOKUP($A37,'mat2'!$A$1:$BE$400,W$1,FALSE)</f>
        <v>0</v>
      </c>
      <c r="X37" s="194" t="str">
        <f>VLOOKUP($A37,'mat2'!$A$1:$BE$400,X$1,FALSE)</f>
        <v/>
      </c>
      <c r="Y37" s="194" t="str">
        <f>VLOOKUP($A37,'mat2'!$A$1:$BE$400,Y$1,FALSE)</f>
        <v/>
      </c>
      <c r="Z37" s="194" t="str">
        <f>VLOOKUP($A37,'mat2'!$A$1:$BE$400,Z$1,FALSE)</f>
        <v/>
      </c>
      <c r="AA37" s="195" t="str">
        <f>VLOOKUP($A37,'mat2'!$A$1:$BE$400,AA$1,FALSE)</f>
        <v/>
      </c>
      <c r="AB37" s="195" t="str">
        <f>VLOOKUP($A37,'mat2'!$A$1:$BE$400,AB$1,FALSE)</f>
        <v/>
      </c>
      <c r="AC37" s="195" t="str">
        <f>VLOOKUP($A37,'mat2'!$A$1:$BE$400,AC$1,FALSE)</f>
        <v/>
      </c>
      <c r="AD37" s="197" t="str">
        <f>VLOOKUP($A37,'mat2'!$A$1:$BE$400,AD$1,FALSE)</f>
        <v/>
      </c>
      <c r="AE37" s="197" t="str">
        <f>VLOOKUP($A37,'mat2'!$A$1:$BE$400,AE$1,FALSE)</f>
        <v/>
      </c>
      <c r="AF37" s="197" t="str">
        <f>VLOOKUP($A37,'mat2'!$A$1:$BE$400,AF$1,FALSE)</f>
        <v/>
      </c>
      <c r="AG37" s="197" t="str">
        <f>VLOOKUP($A37,'mat2'!$A$1:$BE$400,AG$1,FALSE)</f>
        <v/>
      </c>
      <c r="AH37" s="195">
        <f>VLOOKUP($A37,'mat2'!$A$1:$BE$400,AH$1,FALSE)</f>
        <v>0</v>
      </c>
      <c r="AI37" s="199">
        <f>VLOOKUP($A37,'mat2'!$A$1:$BE$400,AI$1,FALSE)</f>
        <v>0</v>
      </c>
      <c r="AJ37" s="200">
        <f>VLOOKUP($A37,'mat2'!$A$1:$BE$400,AJ$1,FALSE)</f>
        <v>0</v>
      </c>
      <c r="AK37" s="195" t="str">
        <f>VLOOKUP($A37,'mat2'!$A$1:$BE$400,AK$1,FALSE)</f>
        <v/>
      </c>
      <c r="AL37" s="193">
        <f>VLOOKUP($A37,'mat2'!$A$1:$BE$400,AL$1,FALSE)</f>
        <v>0</v>
      </c>
      <c r="AM37" s="201">
        <f>VLOOKUP($A37,'mat2'!$A$1:$BE$400,AM$1,FALSE)</f>
        <v>0</v>
      </c>
      <c r="AN37" s="201">
        <f>VLOOKUP($A37,'mat2'!$A$1:$BE$400,AN$1,FALSE)</f>
        <v>0</v>
      </c>
      <c r="AO37" s="195">
        <f>VLOOKUP($A37,'mat2'!$A$1:$BE$400,AO$1,FALSE)</f>
        <v>0</v>
      </c>
      <c r="AP37" s="202">
        <f>VLOOKUP($A37,'mat2'!$A$1:$BE$400,AP$1,FALSE)</f>
        <v>0</v>
      </c>
      <c r="AQ37" s="203">
        <f>VLOOKUP($A37,'mat2'!$A$1:$BE$400,AQ$1,FALSE)</f>
        <v>0</v>
      </c>
      <c r="AR37" s="203">
        <f>VLOOKUP($A37,'mat2'!$A$1:$BE$400,AR$1,FALSE)</f>
        <v>0</v>
      </c>
      <c r="AS37" s="199">
        <f>VLOOKUP($A37,'mat2'!$A$1:$BE$400,AS$1,FALSE)</f>
        <v>588</v>
      </c>
      <c r="AT37" s="199">
        <f>VLOOKUP($A37,'mat2'!$A$1:$BE$400,AT$1,FALSE)</f>
        <v>2048</v>
      </c>
      <c r="AU37" s="199">
        <f>VLOOKUP($A37,'mat2'!$A$1:$BE$400,AU$1,FALSE)</f>
        <v>0</v>
      </c>
      <c r="AV37" s="199" t="str">
        <f>VLOOKUP($A37,'mat2'!$A$1:$BE$400,AV$1,FALSE)</f>
        <v/>
      </c>
      <c r="AW37" s="199" t="str">
        <f>VLOOKUP($A37,'mat2'!$A$1:$BE$400,AW$1,FALSE)</f>
        <v/>
      </c>
      <c r="AX37" s="195" t="str">
        <f>VLOOKUP($A37,'mat2'!$A$1:$BE$400,AX$1,FALSE)</f>
        <v/>
      </c>
      <c r="AY37" s="201" t="str">
        <f>VLOOKUP($A37,'mat2'!$A$1:$BE$400,AY$1,FALSE)</f>
        <v/>
      </c>
      <c r="AZ37" s="199" t="str">
        <f>VLOOKUP($A37,'mat2'!$A$1:$BE$400,AZ$1,FALSE)</f>
        <v/>
      </c>
      <c r="BA37" s="203" t="str">
        <f>VLOOKUP($A37,'mat2'!$A$1:$BE$400,BA$1,FALSE)</f>
        <v/>
      </c>
      <c r="BB37" s="193">
        <f t="shared" si="0"/>
        <v>2</v>
      </c>
      <c r="BC37" s="206" t="e">
        <f t="shared" si="3"/>
        <v>#VALUE!</v>
      </c>
      <c r="BD37" s="206">
        <f t="shared" si="4"/>
        <v>3</v>
      </c>
      <c r="BE37" s="209" t="str">
        <f t="shared" si="5"/>
        <v xml:space="preserve">   50    9 陸側杭杭頭部###陸側杭杭頭部</v>
      </c>
      <c r="BF37" s="207" t="str">
        <f t="shared" si="6"/>
        <v>00000.0000       0.2    1.2100       0.0    0.8330    1.0000 0.0000E+0 0.0000E+0</v>
      </c>
      <c r="BG37" s="212" t="str">
        <f t="shared" si="7"/>
        <v xml:space="preserve">    2.3500    2.0000 0.0000E+0    0.0000  588    0 2048    0    0.0000    0    0</v>
      </c>
      <c r="BH37" s="210" t="str">
        <f t="shared" si="8"/>
        <v xml:space="preserve">    0.0000                                  2    0 0.0000E+0 0.0000E+0         0</v>
      </c>
      <c r="BI37" s="214" t="str">
        <f t="shared" si="9"/>
        <v xml:space="preserve">    0.0000    0.0000    3.0000    0.0000    0.000070000.000091000.000069100.0000</v>
      </c>
      <c r="BJ37" s="211" t="str">
        <f t="shared" si="10"/>
        <v xml:space="preserve">                                                                 </v>
      </c>
      <c r="BK37" s="213" t="e">
        <f t="shared" si="11"/>
        <v>#VALUE!</v>
      </c>
      <c r="BL37" s="132"/>
      <c r="BM37" s="132"/>
      <c r="BN37" s="132"/>
      <c r="BO37" s="132" t="s">
        <v>473</v>
      </c>
      <c r="BP37" s="31" t="str">
        <f t="shared" ca="1" si="1"/>
        <v xml:space="preserve">===28番ﾃﾞｰﾀ区切り===
kaneko
28_陸側杭杭頭部
    9
2018.9.11.11.22.22
荷重ｹｰｽ番号－未定
00000.0000       0.2    1.2100       0.0    0.8330    1.0000 0.0000E+0 0.0000E+0
    2.3500    2.0000 0.0000E+0    0.0000  588    0 2048    0    0.0000    0    0
    0.0000                                  2    0 0.0000E+0 0.0000E+0         0
    0.0000    0.0000    3.0000    0.0000    0.000070000.000091000.000069100.0000
                                                                 </v>
      </c>
      <c r="BQ37" s="31">
        <f t="shared" si="13"/>
        <v>28</v>
      </c>
      <c r="BR37" s="132" t="str">
        <f t="shared" si="2"/>
        <v>===28番ﾃﾞｰﾀ区切り===</v>
      </c>
    </row>
    <row r="38" spans="1:70">
      <c r="A38">
        <f t="shared" ref="A38:B38" si="38">A37+1</f>
        <v>30</v>
      </c>
      <c r="B38" s="136">
        <f t="shared" si="38"/>
        <v>29</v>
      </c>
      <c r="C38" s="135" t="str">
        <f>VLOOKUP($A38,'mat2'!$A$1:$BE$400,C$1,FALSE)</f>
        <v>MA</v>
      </c>
      <c r="D38" s="32" t="str">
        <f>VLOOKUP($A38,'mat2'!$A$1:$BE$400,D$1,FALSE)</f>
        <v>XHED</v>
      </c>
      <c r="E38" s="195" t="str">
        <f>VLOOKUP($A38,'mat2'!$A$1:$BE$400,E$1,FALSE)</f>
        <v>RNNY01</v>
      </c>
      <c r="F38" s="196" t="str">
        <f>VLOOKUP($A38,'mat2'!$A$1:$BE$400,F$1,FALSE)</f>
        <v>RMMP01</v>
      </c>
      <c r="G38" s="85" t="str">
        <f>VLOOKUP($A38,'mat2'!$A$1:$BE$400,G$1,FALSE)</f>
        <v>RNNY02</v>
      </c>
      <c r="H38" s="197" t="str">
        <f>VLOOKUP($A38,'mat2'!$A$1:$BE$400,H$1,FALSE)</f>
        <v>RMMP02</v>
      </c>
      <c r="I38" s="85" t="str">
        <f>VLOOKUP($A38,'mat2'!$A$1:$BE$400,I$1,FALSE)</f>
        <v>RNNY03</v>
      </c>
      <c r="J38" s="197" t="str">
        <f>VLOOKUP($A38,'mat2'!$A$1:$BE$400,J$1,FALSE)</f>
        <v>RMMP03</v>
      </c>
      <c r="K38" s="195" t="str">
        <f>VLOOKUP($A38,'mat2'!$A$1:$BE$400,K$1,FALSE)</f>
        <v>RNNY04</v>
      </c>
      <c r="L38" s="195" t="str">
        <f>VLOOKUP($A38,'mat2'!$A$1:$BE$400,L$1,FALSE)</f>
        <v>RMMP04</v>
      </c>
      <c r="M38" s="198" t="str">
        <f>VLOOKUP($A38,'mat2'!$A$1:$BE$400,M$1,FALSE)</f>
        <v>RNNY05</v>
      </c>
      <c r="N38" s="195" t="str">
        <f>VLOOKUP($A38,'mat2'!$A$1:$BE$400,N$1,FALSE)</f>
        <v>RMMP05</v>
      </c>
      <c r="O38" s="196" t="str">
        <f>VLOOKUP($A38,'mat2'!$A$1:$BE$400,O$1,FALSE)</f>
        <v>RNNY06</v>
      </c>
      <c r="P38" s="196" t="str">
        <f>VLOOKUP($A38,'mat2'!$A$1:$BE$400,P$1,FALSE)</f>
        <v>RMMP06</v>
      </c>
      <c r="Q38" s="194" t="str">
        <f>VLOOKUP($A38,'mat2'!$A$1:$BE$400,Q$1,FALSE)</f>
        <v>RMMP07</v>
      </c>
      <c r="R38" s="195" t="str">
        <f>VLOOKUP($A38,'mat2'!$A$1:$BE$400,R$1,FALSE)</f>
        <v>RNNY08</v>
      </c>
      <c r="S38" s="195" t="str">
        <f>VLOOKUP($A38,'mat2'!$A$1:$BE$400,S$1,FALSE)</f>
        <v>RMMP08</v>
      </c>
      <c r="T38" s="195" t="str">
        <f>VLOOKUP($A38,'mat2'!$A$1:$BE$400,T$1,FALSE)</f>
        <v>RNNY09</v>
      </c>
      <c r="U38" s="195" t="str">
        <f>VLOOKUP($A38,'mat2'!$A$1:$BE$400,U$1,FALSE)</f>
        <v>RMMP09</v>
      </c>
      <c r="V38" s="195" t="str">
        <f>VLOOKUP($A38,'mat2'!$A$1:$BE$400,V$1,FALSE)</f>
        <v>RNNY10</v>
      </c>
      <c r="W38" s="194" t="str">
        <f>VLOOKUP($A38,'mat2'!$A$1:$BE$400,W$1,FALSE)</f>
        <v>RNNY07</v>
      </c>
      <c r="X38" s="194" t="str">
        <f>VLOOKUP($A38,'mat2'!$A$1:$BE$400,X$1,FALSE)</f>
        <v>RMMP19</v>
      </c>
      <c r="Y38" s="194" t="str">
        <f>VLOOKUP($A38,'mat2'!$A$1:$BE$400,Y$1,FALSE)</f>
        <v>RNNY20</v>
      </c>
      <c r="Z38" s="194" t="str">
        <f>VLOOKUP($A38,'mat2'!$A$1:$BE$400,Z$1,FALSE)</f>
        <v>RNNY22</v>
      </c>
      <c r="AA38" s="195" t="str">
        <f>VLOOKUP($A38,'mat2'!$A$1:$BE$400,AA$1,FALSE)</f>
        <v>RMMP22</v>
      </c>
      <c r="AB38" s="195" t="str">
        <f>VLOOKUP($A38,'mat2'!$A$1:$BE$400,AB$1,FALSE)</f>
        <v>RNNY23</v>
      </c>
      <c r="AC38" s="195" t="str">
        <f>VLOOKUP($A38,'mat2'!$A$1:$BE$400,AC$1,FALSE)</f>
        <v>RMMP23</v>
      </c>
      <c r="AD38" s="197" t="str">
        <f>VLOOKUP($A38,'mat2'!$A$1:$BE$400,AD$1,FALSE)</f>
        <v>RNNY24</v>
      </c>
      <c r="AE38" s="197" t="str">
        <f>VLOOKUP($A38,'mat2'!$A$1:$BE$400,AE$1,FALSE)</f>
        <v>RMMP24</v>
      </c>
      <c r="AF38" s="197" t="str">
        <f>VLOOKUP($A38,'mat2'!$A$1:$BE$400,AF$1,FALSE)</f>
        <v/>
      </c>
      <c r="AG38" s="197" t="str">
        <f>VLOOKUP($A38,'mat2'!$A$1:$BE$400,AG$1,FALSE)</f>
        <v/>
      </c>
      <c r="AH38" s="195" t="str">
        <f>VLOOKUP($A38,'mat2'!$A$1:$BE$400,AH$1,FALSE)</f>
        <v>RNNY13</v>
      </c>
      <c r="AI38" s="199" t="str">
        <f>VLOOKUP($A38,'mat2'!$A$1:$BE$400,AI$1,FALSE)</f>
        <v>RNNY12</v>
      </c>
      <c r="AJ38" s="200" t="str">
        <f>VLOOKUP($A38,'mat2'!$A$1:$BE$400,AJ$1,FALSE)</f>
        <v>RMMP12</v>
      </c>
      <c r="AK38" s="195" t="str">
        <f>VLOOKUP($A38,'mat2'!$A$1:$BE$400,AK$1,FALSE)</f>
        <v>RMMP21</v>
      </c>
      <c r="AL38" s="193" t="str">
        <f>VLOOKUP($A38,'mat2'!$A$1:$BE$400,AL$1,FALSE)</f>
        <v>RNNY16</v>
      </c>
      <c r="AM38" s="201" t="str">
        <f>VLOOKUP($A38,'mat2'!$A$1:$BE$400,AM$1,FALSE)</f>
        <v>RNNY15</v>
      </c>
      <c r="AN38" s="201" t="str">
        <f>VLOOKUP($A38,'mat2'!$A$1:$BE$400,AN$1,FALSE)</f>
        <v>RMMP15</v>
      </c>
      <c r="AO38" s="195" t="str">
        <f>VLOOKUP($A38,'mat2'!$A$1:$BE$400,AO$1,FALSE)</f>
        <v>RMMP16</v>
      </c>
      <c r="AP38" s="202" t="str">
        <f>VLOOKUP($A38,'mat2'!$A$1:$BE$400,AP$1,FALSE)</f>
        <v>RMMP13</v>
      </c>
      <c r="AQ38" s="203" t="str">
        <f>VLOOKUP($A38,'mat2'!$A$1:$BE$400,AQ$1,FALSE)</f>
        <v>RNNY14</v>
      </c>
      <c r="AR38" s="203" t="str">
        <f>VLOOKUP($A38,'mat2'!$A$1:$BE$400,AR$1,FALSE)</f>
        <v>RMMP14</v>
      </c>
      <c r="AS38" s="199" t="str">
        <f>VLOOKUP($A38,'mat2'!$A$1:$BE$400,AS$1,FALSE)</f>
        <v>RMMP10</v>
      </c>
      <c r="AT38" s="199" t="str">
        <f>VLOOKUP($A38,'mat2'!$A$1:$BE$400,AT$1,FALSE)</f>
        <v>RNNY11</v>
      </c>
      <c r="AU38" s="199" t="str">
        <f>VLOOKUP($A38,'mat2'!$A$1:$BE$400,AU$1,FALSE)</f>
        <v>RMMP11</v>
      </c>
      <c r="AV38" s="199" t="str">
        <f>VLOOKUP($A38,'mat2'!$A$1:$BE$400,AV$1,FALSE)</f>
        <v>RNNY17</v>
      </c>
      <c r="AW38" s="199" t="str">
        <f>VLOOKUP($A38,'mat2'!$A$1:$BE$400,AW$1,FALSE)</f>
        <v>RMMP17</v>
      </c>
      <c r="AX38" s="195" t="str">
        <f>VLOOKUP($A38,'mat2'!$A$1:$BE$400,AX$1,FALSE)</f>
        <v>RNNY18</v>
      </c>
      <c r="AY38" s="201" t="str">
        <f>VLOOKUP($A38,'mat2'!$A$1:$BE$400,AY$1,FALSE)</f>
        <v>RMMP18</v>
      </c>
      <c r="AZ38" s="199" t="str">
        <f>VLOOKUP($A38,'mat2'!$A$1:$BE$400,AZ$1,FALSE)</f>
        <v>RNNY19</v>
      </c>
      <c r="BA38" s="203" t="str">
        <f>VLOOKUP($A38,'mat2'!$A$1:$BE$400,BA$1,FALSE)</f>
        <v>RMMP20</v>
      </c>
      <c r="BB38" s="193">
        <f t="shared" si="0"/>
        <v>2</v>
      </c>
      <c r="BC38" s="206" t="e">
        <f t="shared" si="3"/>
        <v>#VALUE!</v>
      </c>
      <c r="BD38" s="206">
        <f t="shared" si="4"/>
        <v>0</v>
      </c>
      <c r="BE38" s="209" t="e">
        <f t="shared" si="5"/>
        <v>#VALUE!</v>
      </c>
      <c r="BF38" s="207" t="str">
        <f t="shared" si="6"/>
        <v xml:space="preserve">    RMMP01    RNNY02    RMMP02    RNNY03    RMMP03    RNNY04    RNNY15    RMMP15</v>
      </c>
      <c r="BG38" s="212" t="str">
        <f t="shared" si="7"/>
        <v xml:space="preserve">    RNNY01    RMMP04    RNNY05    RNNY13MMP10MMP11NNY11NNY16    RMMP16NNY12MMP12</v>
      </c>
      <c r="BH38" s="210" t="str">
        <f t="shared" si="8"/>
        <v xml:space="preserve">    RMMP05NNY17MMP17    RNNY18    RMMP18    2MMP13    RNNY14    RMMP14NNY19NNY07</v>
      </c>
      <c r="BI38" s="214" t="str">
        <f t="shared" si="9"/>
        <v xml:space="preserve">    RNNY06    RMMP06    RMMP07    RNNY08    RMMP08    RNNY09    RMMP09    RNNY10</v>
      </c>
      <c r="BJ38" s="211" t="str">
        <f t="shared" si="10"/>
        <v>MMP19NNY20    RMMP20                                       RMMP21</v>
      </c>
      <c r="BK38" s="213" t="e">
        <f t="shared" si="11"/>
        <v>#VALUE!</v>
      </c>
      <c r="BL38" s="132"/>
      <c r="BM38" s="132"/>
      <c r="BN38" s="132"/>
      <c r="BO38" s="132" t="s">
        <v>473</v>
      </c>
      <c r="BP38" s="31" t="str">
        <f t="shared" ca="1" si="1"/>
        <v>===29番ﾃﾞｰﾀ区切り===
kaneko
29_XHED
    9
2018.9.11.11.22.22
荷重ｹｰｽ番号－未定
    RMMP01    RNNY02    RMMP02    RNNY03    RMMP03    RNNY04    RNNY15    RMMP15
    RNNY01    RMMP04    RNNY05    RNNY13MMP10MMP11NNY11NNY16    RMMP16NNY12MMP12
    RMMP05NNY17MMP17    RNNY18    RMMP18    2MMP13    RNNY14    RMMP14NNY19NNY07
    RNNY06    RMMP06    RMMP07    RNNY08    RMMP08    RNNY09    RMMP09    RNNY10
MMP19NNY20    RMMP20                                       RMMP21</v>
      </c>
      <c r="BQ38" s="31">
        <f t="shared" si="13"/>
        <v>29</v>
      </c>
      <c r="BR38" s="132" t="str">
        <f t="shared" si="2"/>
        <v>===29番ﾃﾞｰﾀ区切り===</v>
      </c>
    </row>
    <row r="39" spans="1:70">
      <c r="A39">
        <f t="shared" ref="A39:B39" si="39">A38+1</f>
        <v>31</v>
      </c>
      <c r="B39" s="136">
        <f t="shared" si="39"/>
        <v>30</v>
      </c>
      <c r="C39" s="135">
        <f>VLOOKUP($A39,'mat2'!$A$1:$BE$400,C$1,FALSE)</f>
        <v>36</v>
      </c>
      <c r="D39" s="32" t="str">
        <f>VLOOKUP($A39,'mat2'!$A$1:$BE$400,D$1,FALSE)</f>
        <v>床版</v>
      </c>
      <c r="E39" s="195">
        <f>VLOOKUP($A39,'mat2'!$A$1:$BE$400,E$1,FALSE)</f>
        <v>0</v>
      </c>
      <c r="F39" s="196">
        <f>VLOOKUP($A39,'mat2'!$A$1:$BE$400,F$1,FALSE)</f>
        <v>0</v>
      </c>
      <c r="G39" s="85">
        <f>VLOOKUP($A39,'mat2'!$A$1:$BE$400,G$1,FALSE)</f>
        <v>0</v>
      </c>
      <c r="H39" s="197">
        <f>VLOOKUP($A39,'mat2'!$A$1:$BE$400,H$1,FALSE)</f>
        <v>0</v>
      </c>
      <c r="I39" s="85">
        <f>VLOOKUP($A39,'mat2'!$A$1:$BE$400,I$1,FALSE)</f>
        <v>0</v>
      </c>
      <c r="J39" s="197">
        <f>VLOOKUP($A39,'mat2'!$A$1:$BE$400,J$1,FALSE)</f>
        <v>0</v>
      </c>
      <c r="K39" s="195">
        <f>VLOOKUP($A39,'mat2'!$A$1:$BE$400,K$1,FALSE)</f>
        <v>0</v>
      </c>
      <c r="L39" s="195">
        <f>VLOOKUP($A39,'mat2'!$A$1:$BE$400,L$1,FALSE)</f>
        <v>0</v>
      </c>
      <c r="M39" s="198">
        <f>VLOOKUP($A39,'mat2'!$A$1:$BE$400,M$1,FALSE)</f>
        <v>0</v>
      </c>
      <c r="N39" s="195">
        <f>VLOOKUP($A39,'mat2'!$A$1:$BE$400,N$1,FALSE)</f>
        <v>0</v>
      </c>
      <c r="O39" s="196">
        <f>VLOOKUP($A39,'mat2'!$A$1:$BE$400,O$1,FALSE)</f>
        <v>0</v>
      </c>
      <c r="P39" s="196">
        <f>VLOOKUP($A39,'mat2'!$A$1:$BE$400,P$1,FALSE)</f>
        <v>0</v>
      </c>
      <c r="Q39" s="194">
        <f>VLOOKUP($A39,'mat2'!$A$1:$BE$400,Q$1,FALSE)</f>
        <v>0</v>
      </c>
      <c r="R39" s="195">
        <f>VLOOKUP($A39,'mat2'!$A$1:$BE$400,R$1,FALSE)</f>
        <v>0</v>
      </c>
      <c r="S39" s="195">
        <f>VLOOKUP($A39,'mat2'!$A$1:$BE$400,S$1,FALSE)</f>
        <v>0</v>
      </c>
      <c r="T39" s="195">
        <f>VLOOKUP($A39,'mat2'!$A$1:$BE$400,T$1,FALSE)</f>
        <v>0</v>
      </c>
      <c r="U39" s="195">
        <f>VLOOKUP($A39,'mat2'!$A$1:$BE$400,U$1,FALSE)</f>
        <v>0</v>
      </c>
      <c r="V39" s="195">
        <f>VLOOKUP($A39,'mat2'!$A$1:$BE$400,V$1,FALSE)</f>
        <v>0</v>
      </c>
      <c r="W39" s="194">
        <f>VLOOKUP($A39,'mat2'!$A$1:$BE$400,W$1,FALSE)</f>
        <v>0</v>
      </c>
      <c r="X39" s="194">
        <f>VLOOKUP($A39,'mat2'!$A$1:$BE$400,X$1,FALSE)</f>
        <v>0</v>
      </c>
      <c r="Y39" s="194">
        <f>VLOOKUP($A39,'mat2'!$A$1:$BE$400,Y$1,FALSE)</f>
        <v>0</v>
      </c>
      <c r="Z39" s="194">
        <f>VLOOKUP($A39,'mat2'!$A$1:$BE$400,Z$1,FALSE)</f>
        <v>0</v>
      </c>
      <c r="AA39" s="195">
        <f>VLOOKUP($A39,'mat2'!$A$1:$BE$400,AA$1,FALSE)</f>
        <v>0</v>
      </c>
      <c r="AB39" s="195">
        <f>VLOOKUP($A39,'mat2'!$A$1:$BE$400,AB$1,FALSE)</f>
        <v>0</v>
      </c>
      <c r="AC39" s="195">
        <f>VLOOKUP($A39,'mat2'!$A$1:$BE$400,AC$1,FALSE)</f>
        <v>0</v>
      </c>
      <c r="AD39" s="197">
        <f>VLOOKUP($A39,'mat2'!$A$1:$BE$400,AD$1,FALSE)</f>
        <v>0</v>
      </c>
      <c r="AE39" s="197">
        <f>VLOOKUP($A39,'mat2'!$A$1:$BE$400,AE$1,FALSE)</f>
        <v>0</v>
      </c>
      <c r="AF39" s="197" t="str">
        <f>VLOOKUP($A39,'mat2'!$A$1:$BE$400,AF$1,FALSE)</f>
        <v/>
      </c>
      <c r="AG39" s="197" t="str">
        <f>VLOOKUP($A39,'mat2'!$A$1:$BE$400,AG$1,FALSE)</f>
        <v/>
      </c>
      <c r="AH39" s="195">
        <f>VLOOKUP($A39,'mat2'!$A$1:$BE$400,AH$1,FALSE)</f>
        <v>0</v>
      </c>
      <c r="AI39" s="199">
        <f>VLOOKUP($A39,'mat2'!$A$1:$BE$400,AI$1,FALSE)</f>
        <v>0</v>
      </c>
      <c r="AJ39" s="200">
        <f>VLOOKUP($A39,'mat2'!$A$1:$BE$400,AJ$1,FALSE)</f>
        <v>0</v>
      </c>
      <c r="AK39" s="195">
        <f>VLOOKUP($A39,'mat2'!$A$1:$BE$400,AK$1,FALSE)</f>
        <v>0</v>
      </c>
      <c r="AL39" s="193">
        <f>VLOOKUP($A39,'mat2'!$A$1:$BE$400,AL$1,FALSE)</f>
        <v>0</v>
      </c>
      <c r="AM39" s="201">
        <f>VLOOKUP($A39,'mat2'!$A$1:$BE$400,AM$1,FALSE)</f>
        <v>0</v>
      </c>
      <c r="AN39" s="201">
        <f>VLOOKUP($A39,'mat2'!$A$1:$BE$400,AN$1,FALSE)</f>
        <v>0</v>
      </c>
      <c r="AO39" s="195">
        <f>VLOOKUP($A39,'mat2'!$A$1:$BE$400,AO$1,FALSE)</f>
        <v>0</v>
      </c>
      <c r="AP39" s="202">
        <f>VLOOKUP($A39,'mat2'!$A$1:$BE$400,AP$1,FALSE)</f>
        <v>0</v>
      </c>
      <c r="AQ39" s="203">
        <f>VLOOKUP($A39,'mat2'!$A$1:$BE$400,AQ$1,FALSE)</f>
        <v>0</v>
      </c>
      <c r="AR39" s="203">
        <f>VLOOKUP($A39,'mat2'!$A$1:$BE$400,AR$1,FALSE)</f>
        <v>0</v>
      </c>
      <c r="AS39" s="199">
        <f>VLOOKUP($A39,'mat2'!$A$1:$BE$400,AS$1,FALSE)</f>
        <v>0</v>
      </c>
      <c r="AT39" s="199">
        <f>VLOOKUP($A39,'mat2'!$A$1:$BE$400,AT$1,FALSE)</f>
        <v>0</v>
      </c>
      <c r="AU39" s="199">
        <f>VLOOKUP($A39,'mat2'!$A$1:$BE$400,AU$1,FALSE)</f>
        <v>0</v>
      </c>
      <c r="AV39" s="199">
        <f>VLOOKUP($A39,'mat2'!$A$1:$BE$400,AV$1,FALSE)</f>
        <v>0</v>
      </c>
      <c r="AW39" s="199">
        <f>VLOOKUP($A39,'mat2'!$A$1:$BE$400,AW$1,FALSE)</f>
        <v>0</v>
      </c>
      <c r="AX39" s="195">
        <f>VLOOKUP($A39,'mat2'!$A$1:$BE$400,AX$1,FALSE)</f>
        <v>0</v>
      </c>
      <c r="AY39" s="201">
        <f>VLOOKUP($A39,'mat2'!$A$1:$BE$400,AY$1,FALSE)</f>
        <v>0</v>
      </c>
      <c r="AZ39" s="199">
        <f>VLOOKUP($A39,'mat2'!$A$1:$BE$400,AZ$1,FALSE)</f>
        <v>0</v>
      </c>
      <c r="BA39" s="203">
        <f>VLOOKUP($A39,'mat2'!$A$1:$BE$400,BA$1,FALSE)</f>
        <v>0</v>
      </c>
      <c r="BB39" s="193">
        <f t="shared" si="0"/>
        <v>0</v>
      </c>
      <c r="BC39" s="206" t="str">
        <f t="shared" si="3"/>
        <v xml:space="preserve">   36    9 床版###床版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39" s="206">
        <f t="shared" si="4"/>
        <v>3</v>
      </c>
      <c r="BE39" s="209" t="str">
        <f t="shared" si="5"/>
        <v xml:space="preserve">   36    9 床版###床版</v>
      </c>
      <c r="BF39" s="207" t="str">
        <f t="shared" si="6"/>
        <v xml:space="preserve">    0.0000       0.0    0.0000       0.0    0.0000    0.0000 0.0000E+0 0.0000E+0</v>
      </c>
      <c r="BG39" s="212" t="str">
        <f t="shared" si="7"/>
        <v xml:space="preserve">    0.0000    0.0000 0.0000E+0    0.0000    0    0    0    0    0.0000    0    0</v>
      </c>
      <c r="BH39" s="210" t="str">
        <f t="shared" si="8"/>
        <v xml:space="preserve">    0.0000    0    0    0.0000   0.00000    0    0 0.0000E+0 0.0000E+0    0    0</v>
      </c>
      <c r="BI39" s="214" t="str">
        <f t="shared" si="9"/>
        <v xml:space="preserve">    0.0000    0.0000    0.0000    0.0000    0.0000    0.0000    0.0000    0.0000</v>
      </c>
      <c r="BJ39" s="211" t="str">
        <f t="shared" si="10"/>
        <v xml:space="preserve">    0    0 0.0000E+0                                       0.0000</v>
      </c>
      <c r="BK39" s="213" t="str">
        <f t="shared" si="11"/>
        <v xml:space="preserve">         0    0.0000    0.0000    0.0000    0.0000    0.0000                    </v>
      </c>
      <c r="BL39" s="132"/>
      <c r="BM39" s="132"/>
      <c r="BN39" s="132"/>
      <c r="BO39" s="132" t="s">
        <v>473</v>
      </c>
      <c r="BP39" s="31" t="str">
        <f t="shared" ca="1" si="1"/>
        <v>===30番ﾃﾞｰﾀ区切り===
kaneko
30_床版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39" s="31">
        <f t="shared" si="13"/>
        <v>30</v>
      </c>
      <c r="BR39" s="132" t="str">
        <f t="shared" si="2"/>
        <v>===30番ﾃﾞｰﾀ区切り===</v>
      </c>
    </row>
    <row r="40" spans="1:70">
      <c r="A40">
        <f t="shared" ref="A40:B40" si="40">A39+1</f>
        <v>32</v>
      </c>
      <c r="B40" s="136">
        <f t="shared" si="40"/>
        <v>31</v>
      </c>
      <c r="C40" s="135">
        <f>VLOOKUP($A40,'mat2'!$A$1:$BE$400,C$1,FALSE)</f>
        <v>41</v>
      </c>
      <c r="D40" s="32" t="str">
        <f>VLOOKUP($A40,'mat2'!$A$1:$BE$400,D$1,FALSE)</f>
        <v>海側杭</v>
      </c>
      <c r="E40" s="195">
        <f>VLOOKUP($A40,'mat2'!$A$1:$BE$400,E$1,FALSE)</f>
        <v>0</v>
      </c>
      <c r="F40" s="196">
        <f>VLOOKUP($A40,'mat2'!$A$1:$BE$400,F$1,FALSE)</f>
        <v>0</v>
      </c>
      <c r="G40" s="85">
        <f>VLOOKUP($A40,'mat2'!$A$1:$BE$400,G$1,FALSE)</f>
        <v>0</v>
      </c>
      <c r="H40" s="197">
        <f>VLOOKUP($A40,'mat2'!$A$1:$BE$400,H$1,FALSE)</f>
        <v>0</v>
      </c>
      <c r="I40" s="85">
        <f>VLOOKUP($A40,'mat2'!$A$1:$BE$400,I$1,FALSE)</f>
        <v>0</v>
      </c>
      <c r="J40" s="197">
        <f>VLOOKUP($A40,'mat2'!$A$1:$BE$400,J$1,FALSE)</f>
        <v>0</v>
      </c>
      <c r="K40" s="195">
        <f>VLOOKUP($A40,'mat2'!$A$1:$BE$400,K$1,FALSE)</f>
        <v>0</v>
      </c>
      <c r="L40" s="195">
        <f>VLOOKUP($A40,'mat2'!$A$1:$BE$400,L$1,FALSE)</f>
        <v>0</v>
      </c>
      <c r="M40" s="198">
        <f>VLOOKUP($A40,'mat2'!$A$1:$BE$400,M$1,FALSE)</f>
        <v>0</v>
      </c>
      <c r="N40" s="195">
        <f>VLOOKUP($A40,'mat2'!$A$1:$BE$400,N$1,FALSE)</f>
        <v>0</v>
      </c>
      <c r="O40" s="196">
        <f>VLOOKUP($A40,'mat2'!$A$1:$BE$400,O$1,FALSE)</f>
        <v>0</v>
      </c>
      <c r="P40" s="196">
        <f>VLOOKUP($A40,'mat2'!$A$1:$BE$400,P$1,FALSE)</f>
        <v>0</v>
      </c>
      <c r="Q40" s="194">
        <f>VLOOKUP($A40,'mat2'!$A$1:$BE$400,Q$1,FALSE)</f>
        <v>0</v>
      </c>
      <c r="R40" s="195">
        <f>VLOOKUP($A40,'mat2'!$A$1:$BE$400,R$1,FALSE)</f>
        <v>0</v>
      </c>
      <c r="S40" s="195">
        <f>VLOOKUP($A40,'mat2'!$A$1:$BE$400,S$1,FALSE)</f>
        <v>0</v>
      </c>
      <c r="T40" s="195">
        <f>VLOOKUP($A40,'mat2'!$A$1:$BE$400,T$1,FALSE)</f>
        <v>0</v>
      </c>
      <c r="U40" s="195">
        <f>VLOOKUP($A40,'mat2'!$A$1:$BE$400,U$1,FALSE)</f>
        <v>0</v>
      </c>
      <c r="V40" s="195">
        <f>VLOOKUP($A40,'mat2'!$A$1:$BE$400,V$1,FALSE)</f>
        <v>0</v>
      </c>
      <c r="W40" s="194">
        <f>VLOOKUP($A40,'mat2'!$A$1:$BE$400,W$1,FALSE)</f>
        <v>0</v>
      </c>
      <c r="X40" s="194">
        <f>VLOOKUP($A40,'mat2'!$A$1:$BE$400,X$1,FALSE)</f>
        <v>0</v>
      </c>
      <c r="Y40" s="194">
        <f>VLOOKUP($A40,'mat2'!$A$1:$BE$400,Y$1,FALSE)</f>
        <v>0</v>
      </c>
      <c r="Z40" s="194">
        <f>VLOOKUP($A40,'mat2'!$A$1:$BE$400,Z$1,FALSE)</f>
        <v>0</v>
      </c>
      <c r="AA40" s="195">
        <f>VLOOKUP($A40,'mat2'!$A$1:$BE$400,AA$1,FALSE)</f>
        <v>0</v>
      </c>
      <c r="AB40" s="195">
        <f>VLOOKUP($A40,'mat2'!$A$1:$BE$400,AB$1,FALSE)</f>
        <v>0</v>
      </c>
      <c r="AC40" s="195">
        <f>VLOOKUP($A40,'mat2'!$A$1:$BE$400,AC$1,FALSE)</f>
        <v>0</v>
      </c>
      <c r="AD40" s="197">
        <f>VLOOKUP($A40,'mat2'!$A$1:$BE$400,AD$1,FALSE)</f>
        <v>0</v>
      </c>
      <c r="AE40" s="197">
        <f>VLOOKUP($A40,'mat2'!$A$1:$BE$400,AE$1,FALSE)</f>
        <v>0</v>
      </c>
      <c r="AF40" s="197" t="str">
        <f>VLOOKUP($A40,'mat2'!$A$1:$BE$400,AF$1,FALSE)</f>
        <v/>
      </c>
      <c r="AG40" s="197" t="str">
        <f>VLOOKUP($A40,'mat2'!$A$1:$BE$400,AG$1,FALSE)</f>
        <v/>
      </c>
      <c r="AH40" s="195">
        <f>VLOOKUP($A40,'mat2'!$A$1:$BE$400,AH$1,FALSE)</f>
        <v>0</v>
      </c>
      <c r="AI40" s="199">
        <f>VLOOKUP($A40,'mat2'!$A$1:$BE$400,AI$1,FALSE)</f>
        <v>0</v>
      </c>
      <c r="AJ40" s="200">
        <f>VLOOKUP($A40,'mat2'!$A$1:$BE$400,AJ$1,FALSE)</f>
        <v>0</v>
      </c>
      <c r="AK40" s="195">
        <f>VLOOKUP($A40,'mat2'!$A$1:$BE$400,AK$1,FALSE)</f>
        <v>0</v>
      </c>
      <c r="AL40" s="193">
        <f>VLOOKUP($A40,'mat2'!$A$1:$BE$400,AL$1,FALSE)</f>
        <v>0</v>
      </c>
      <c r="AM40" s="201">
        <f>VLOOKUP($A40,'mat2'!$A$1:$BE$400,AM$1,FALSE)</f>
        <v>0</v>
      </c>
      <c r="AN40" s="201">
        <f>VLOOKUP($A40,'mat2'!$A$1:$BE$400,AN$1,FALSE)</f>
        <v>0</v>
      </c>
      <c r="AO40" s="195">
        <f>VLOOKUP($A40,'mat2'!$A$1:$BE$400,AO$1,FALSE)</f>
        <v>0</v>
      </c>
      <c r="AP40" s="202">
        <f>VLOOKUP($A40,'mat2'!$A$1:$BE$400,AP$1,FALSE)</f>
        <v>0</v>
      </c>
      <c r="AQ40" s="203">
        <f>VLOOKUP($A40,'mat2'!$A$1:$BE$400,AQ$1,FALSE)</f>
        <v>0</v>
      </c>
      <c r="AR40" s="203">
        <f>VLOOKUP($A40,'mat2'!$A$1:$BE$400,AR$1,FALSE)</f>
        <v>0</v>
      </c>
      <c r="AS40" s="199">
        <f>VLOOKUP($A40,'mat2'!$A$1:$BE$400,AS$1,FALSE)</f>
        <v>0</v>
      </c>
      <c r="AT40" s="199">
        <f>VLOOKUP($A40,'mat2'!$A$1:$BE$400,AT$1,FALSE)</f>
        <v>0</v>
      </c>
      <c r="AU40" s="199">
        <f>VLOOKUP($A40,'mat2'!$A$1:$BE$400,AU$1,FALSE)</f>
        <v>0</v>
      </c>
      <c r="AV40" s="199">
        <f>VLOOKUP($A40,'mat2'!$A$1:$BE$400,AV$1,FALSE)</f>
        <v>0</v>
      </c>
      <c r="AW40" s="199">
        <f>VLOOKUP($A40,'mat2'!$A$1:$BE$400,AW$1,FALSE)</f>
        <v>0</v>
      </c>
      <c r="AX40" s="195">
        <f>VLOOKUP($A40,'mat2'!$A$1:$BE$400,AX$1,FALSE)</f>
        <v>0</v>
      </c>
      <c r="AY40" s="201">
        <f>VLOOKUP($A40,'mat2'!$A$1:$BE$400,AY$1,FALSE)</f>
        <v>0</v>
      </c>
      <c r="AZ40" s="199">
        <f>VLOOKUP($A40,'mat2'!$A$1:$BE$400,AZ$1,FALSE)</f>
        <v>0</v>
      </c>
      <c r="BA40" s="203">
        <f>VLOOKUP($A40,'mat2'!$A$1:$BE$400,BA$1,FALSE)</f>
        <v>0</v>
      </c>
      <c r="BB40" s="193">
        <f t="shared" si="0"/>
        <v>0</v>
      </c>
      <c r="BC40" s="206" t="str">
        <f t="shared" si="3"/>
        <v xml:space="preserve">   41    9 海側杭###海側杭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0" s="206">
        <f t="shared" si="4"/>
        <v>3</v>
      </c>
      <c r="BE40" s="209" t="str">
        <f t="shared" si="5"/>
        <v xml:space="preserve">   41    9 海側杭###海側杭</v>
      </c>
      <c r="BF40" s="207" t="str">
        <f t="shared" si="6"/>
        <v xml:space="preserve">    0.0000       0.0    0.0000       0.0    0.0000    0.0000 0.0000E+0 0.0000E+0</v>
      </c>
      <c r="BG40" s="212" t="str">
        <f t="shared" si="7"/>
        <v xml:space="preserve">    0.0000    0.0000 0.0000E+0    0.0000    0    0    0    0    0.0000    0    0</v>
      </c>
      <c r="BH40" s="210" t="str">
        <f t="shared" si="8"/>
        <v xml:space="preserve">    0.0000    0    0    0.0000   0.00000    0    0 0.0000E+0 0.0000E+0    0    0</v>
      </c>
      <c r="BI40" s="214" t="str">
        <f t="shared" si="9"/>
        <v xml:space="preserve">    0.0000    0.0000    0.0000    0.0000    0.0000    0.0000    0.0000    0.0000</v>
      </c>
      <c r="BJ40" s="211" t="str">
        <f t="shared" si="10"/>
        <v xml:space="preserve">    0    0 0.0000E+0                                       0.0000</v>
      </c>
      <c r="BK40" s="213" t="str">
        <f t="shared" si="11"/>
        <v xml:space="preserve">         0    0.0000    0.0000    0.0000    0.0000    0.0000                    </v>
      </c>
      <c r="BL40" s="132"/>
      <c r="BM40" s="132"/>
      <c r="BN40" s="132"/>
      <c r="BO40" s="132" t="s">
        <v>473</v>
      </c>
      <c r="BP40" s="31" t="str">
        <f t="shared" ca="1" si="1"/>
        <v>===31番ﾃﾞｰﾀ区切り===
kaneko
31_海側杭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0" s="31">
        <f t="shared" si="13"/>
        <v>31</v>
      </c>
      <c r="BR40" s="132" t="str">
        <f t="shared" si="2"/>
        <v>===31番ﾃﾞｰﾀ区切り===</v>
      </c>
    </row>
    <row r="41" spans="1:70">
      <c r="A41">
        <f t="shared" ref="A41:B41" si="41">A40+1</f>
        <v>33</v>
      </c>
      <c r="B41" s="136">
        <f t="shared" si="41"/>
        <v>32</v>
      </c>
      <c r="C41" s="135">
        <f>VLOOKUP($A41,'mat2'!$A$1:$BE$400,C$1,FALSE)</f>
        <v>42</v>
      </c>
      <c r="D41" s="32" t="str">
        <f>VLOOKUP($A41,'mat2'!$A$1:$BE$400,D$1,FALSE)</f>
        <v>中間杭</v>
      </c>
      <c r="E41" s="195">
        <f>VLOOKUP($A41,'mat2'!$A$1:$BE$400,E$1,FALSE)</f>
        <v>0</v>
      </c>
      <c r="F41" s="196">
        <f>VLOOKUP($A41,'mat2'!$A$1:$BE$400,F$1,FALSE)</f>
        <v>0</v>
      </c>
      <c r="G41" s="85">
        <f>VLOOKUP($A41,'mat2'!$A$1:$BE$400,G$1,FALSE)</f>
        <v>0</v>
      </c>
      <c r="H41" s="197">
        <f>VLOOKUP($A41,'mat2'!$A$1:$BE$400,H$1,FALSE)</f>
        <v>0</v>
      </c>
      <c r="I41" s="85">
        <f>VLOOKUP($A41,'mat2'!$A$1:$BE$400,I$1,FALSE)</f>
        <v>0</v>
      </c>
      <c r="J41" s="197">
        <f>VLOOKUP($A41,'mat2'!$A$1:$BE$400,J$1,FALSE)</f>
        <v>0</v>
      </c>
      <c r="K41" s="195">
        <f>VLOOKUP($A41,'mat2'!$A$1:$BE$400,K$1,FALSE)</f>
        <v>0</v>
      </c>
      <c r="L41" s="195">
        <f>VLOOKUP($A41,'mat2'!$A$1:$BE$400,L$1,FALSE)</f>
        <v>0</v>
      </c>
      <c r="M41" s="198">
        <f>VLOOKUP($A41,'mat2'!$A$1:$BE$400,M$1,FALSE)</f>
        <v>0</v>
      </c>
      <c r="N41" s="195">
        <f>VLOOKUP($A41,'mat2'!$A$1:$BE$400,N$1,FALSE)</f>
        <v>0</v>
      </c>
      <c r="O41" s="196">
        <f>VLOOKUP($A41,'mat2'!$A$1:$BE$400,O$1,FALSE)</f>
        <v>0</v>
      </c>
      <c r="P41" s="196">
        <f>VLOOKUP($A41,'mat2'!$A$1:$BE$400,P$1,FALSE)</f>
        <v>0</v>
      </c>
      <c r="Q41" s="194">
        <f>VLOOKUP($A41,'mat2'!$A$1:$BE$400,Q$1,FALSE)</f>
        <v>0</v>
      </c>
      <c r="R41" s="195">
        <f>VLOOKUP($A41,'mat2'!$A$1:$BE$400,R$1,FALSE)</f>
        <v>0</v>
      </c>
      <c r="S41" s="195">
        <f>VLOOKUP($A41,'mat2'!$A$1:$BE$400,S$1,FALSE)</f>
        <v>0</v>
      </c>
      <c r="T41" s="195">
        <f>VLOOKUP($A41,'mat2'!$A$1:$BE$400,T$1,FALSE)</f>
        <v>0</v>
      </c>
      <c r="U41" s="195">
        <f>VLOOKUP($A41,'mat2'!$A$1:$BE$400,U$1,FALSE)</f>
        <v>0</v>
      </c>
      <c r="V41" s="195">
        <f>VLOOKUP($A41,'mat2'!$A$1:$BE$400,V$1,FALSE)</f>
        <v>0</v>
      </c>
      <c r="W41" s="194">
        <f>VLOOKUP($A41,'mat2'!$A$1:$BE$400,W$1,FALSE)</f>
        <v>0</v>
      </c>
      <c r="X41" s="194">
        <f>VLOOKUP($A41,'mat2'!$A$1:$BE$400,X$1,FALSE)</f>
        <v>0</v>
      </c>
      <c r="Y41" s="194">
        <f>VLOOKUP($A41,'mat2'!$A$1:$BE$400,Y$1,FALSE)</f>
        <v>0</v>
      </c>
      <c r="Z41" s="194">
        <f>VLOOKUP($A41,'mat2'!$A$1:$BE$400,Z$1,FALSE)</f>
        <v>0</v>
      </c>
      <c r="AA41" s="195">
        <f>VLOOKUP($A41,'mat2'!$A$1:$BE$400,AA$1,FALSE)</f>
        <v>0</v>
      </c>
      <c r="AB41" s="195">
        <f>VLOOKUP($A41,'mat2'!$A$1:$BE$400,AB$1,FALSE)</f>
        <v>0</v>
      </c>
      <c r="AC41" s="195">
        <f>VLOOKUP($A41,'mat2'!$A$1:$BE$400,AC$1,FALSE)</f>
        <v>0</v>
      </c>
      <c r="AD41" s="197">
        <f>VLOOKUP($A41,'mat2'!$A$1:$BE$400,AD$1,FALSE)</f>
        <v>0</v>
      </c>
      <c r="AE41" s="197">
        <f>VLOOKUP($A41,'mat2'!$A$1:$BE$400,AE$1,FALSE)</f>
        <v>0</v>
      </c>
      <c r="AF41" s="197" t="str">
        <f>VLOOKUP($A41,'mat2'!$A$1:$BE$400,AF$1,FALSE)</f>
        <v/>
      </c>
      <c r="AG41" s="197" t="str">
        <f>VLOOKUP($A41,'mat2'!$A$1:$BE$400,AG$1,FALSE)</f>
        <v/>
      </c>
      <c r="AH41" s="195">
        <f>VLOOKUP($A41,'mat2'!$A$1:$BE$400,AH$1,FALSE)</f>
        <v>0</v>
      </c>
      <c r="AI41" s="199">
        <f>VLOOKUP($A41,'mat2'!$A$1:$BE$400,AI$1,FALSE)</f>
        <v>0</v>
      </c>
      <c r="AJ41" s="200">
        <f>VLOOKUP($A41,'mat2'!$A$1:$BE$400,AJ$1,FALSE)</f>
        <v>0</v>
      </c>
      <c r="AK41" s="195">
        <f>VLOOKUP($A41,'mat2'!$A$1:$BE$400,AK$1,FALSE)</f>
        <v>0</v>
      </c>
      <c r="AL41" s="193">
        <f>VLOOKUP($A41,'mat2'!$A$1:$BE$400,AL$1,FALSE)</f>
        <v>0</v>
      </c>
      <c r="AM41" s="201">
        <f>VLOOKUP($A41,'mat2'!$A$1:$BE$400,AM$1,FALSE)</f>
        <v>0</v>
      </c>
      <c r="AN41" s="201">
        <f>VLOOKUP($A41,'mat2'!$A$1:$BE$400,AN$1,FALSE)</f>
        <v>0</v>
      </c>
      <c r="AO41" s="195">
        <f>VLOOKUP($A41,'mat2'!$A$1:$BE$400,AO$1,FALSE)</f>
        <v>0</v>
      </c>
      <c r="AP41" s="202">
        <f>VLOOKUP($A41,'mat2'!$A$1:$BE$400,AP$1,FALSE)</f>
        <v>0</v>
      </c>
      <c r="AQ41" s="203">
        <f>VLOOKUP($A41,'mat2'!$A$1:$BE$400,AQ$1,FALSE)</f>
        <v>0</v>
      </c>
      <c r="AR41" s="203">
        <f>VLOOKUP($A41,'mat2'!$A$1:$BE$400,AR$1,FALSE)</f>
        <v>0</v>
      </c>
      <c r="AS41" s="199">
        <f>VLOOKUP($A41,'mat2'!$A$1:$BE$400,AS$1,FALSE)</f>
        <v>0</v>
      </c>
      <c r="AT41" s="199">
        <f>VLOOKUP($A41,'mat2'!$A$1:$BE$400,AT$1,FALSE)</f>
        <v>0</v>
      </c>
      <c r="AU41" s="199">
        <f>VLOOKUP($A41,'mat2'!$A$1:$BE$400,AU$1,FALSE)</f>
        <v>0</v>
      </c>
      <c r="AV41" s="199">
        <f>VLOOKUP($A41,'mat2'!$A$1:$BE$400,AV$1,FALSE)</f>
        <v>0</v>
      </c>
      <c r="AW41" s="199">
        <f>VLOOKUP($A41,'mat2'!$A$1:$BE$400,AW$1,FALSE)</f>
        <v>0</v>
      </c>
      <c r="AX41" s="195">
        <f>VLOOKUP($A41,'mat2'!$A$1:$BE$400,AX$1,FALSE)</f>
        <v>0</v>
      </c>
      <c r="AY41" s="201">
        <f>VLOOKUP($A41,'mat2'!$A$1:$BE$400,AY$1,FALSE)</f>
        <v>0</v>
      </c>
      <c r="AZ41" s="199">
        <f>VLOOKUP($A41,'mat2'!$A$1:$BE$400,AZ$1,FALSE)</f>
        <v>0</v>
      </c>
      <c r="BA41" s="203">
        <f>VLOOKUP($A41,'mat2'!$A$1:$BE$400,BA$1,FALSE)</f>
        <v>0</v>
      </c>
      <c r="BB41" s="193">
        <f t="shared" si="0"/>
        <v>0</v>
      </c>
      <c r="BC41" s="206" t="str">
        <f t="shared" si="3"/>
        <v xml:space="preserve">   42    9 中間杭###中間杭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1" s="206">
        <f t="shared" si="4"/>
        <v>3</v>
      </c>
      <c r="BE41" s="209" t="str">
        <f t="shared" si="5"/>
        <v xml:space="preserve">   42    9 中間杭###中間杭</v>
      </c>
      <c r="BF41" s="207" t="str">
        <f t="shared" si="6"/>
        <v xml:space="preserve">    0.0000       0.0    0.0000       0.0    0.0000    0.0000 0.0000E+0 0.0000E+0</v>
      </c>
      <c r="BG41" s="212" t="str">
        <f t="shared" si="7"/>
        <v xml:space="preserve">    0.0000    0.0000 0.0000E+0    0.0000    0    0    0    0    0.0000    0    0</v>
      </c>
      <c r="BH41" s="210" t="str">
        <f t="shared" si="8"/>
        <v xml:space="preserve">    0.0000    0    0    0.0000   0.00000    0    0 0.0000E+0 0.0000E+0    0    0</v>
      </c>
      <c r="BI41" s="214" t="str">
        <f t="shared" si="9"/>
        <v xml:space="preserve">    0.0000    0.0000    0.0000    0.0000    0.0000    0.0000    0.0000    0.0000</v>
      </c>
      <c r="BJ41" s="211" t="str">
        <f t="shared" si="10"/>
        <v xml:space="preserve">    0    0 0.0000E+0                                       0.0000</v>
      </c>
      <c r="BK41" s="213" t="str">
        <f t="shared" si="11"/>
        <v xml:space="preserve">         0    0.0000    0.0000    0.0000    0.0000    0.0000                    </v>
      </c>
      <c r="BL41" s="132"/>
      <c r="BM41" s="132"/>
      <c r="BN41" s="132"/>
      <c r="BO41" s="132" t="s">
        <v>473</v>
      </c>
      <c r="BP41" s="31" t="str">
        <f t="shared" ca="1" si="1"/>
        <v>===32番ﾃﾞｰﾀ区切り===
kaneko
32_中間杭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1" s="31">
        <f t="shared" si="13"/>
        <v>32</v>
      </c>
      <c r="BR41" s="132" t="str">
        <f t="shared" si="2"/>
        <v>===32番ﾃﾞｰﾀ区切り===</v>
      </c>
    </row>
    <row r="42" spans="1:70">
      <c r="A42">
        <f t="shared" ref="A42:B42" si="42">A41+1</f>
        <v>34</v>
      </c>
      <c r="B42" s="136">
        <f t="shared" si="42"/>
        <v>33</v>
      </c>
      <c r="C42" s="135">
        <f>VLOOKUP($A42,'mat2'!$A$1:$BE$400,C$1,FALSE)</f>
        <v>43</v>
      </c>
      <c r="D42" s="32" t="str">
        <f>VLOOKUP($A42,'mat2'!$A$1:$BE$400,D$1,FALSE)</f>
        <v>陸側杭</v>
      </c>
      <c r="E42" s="195">
        <f>VLOOKUP($A42,'mat2'!$A$1:$BE$400,E$1,FALSE)</f>
        <v>0</v>
      </c>
      <c r="F42" s="196">
        <f>VLOOKUP($A42,'mat2'!$A$1:$BE$400,F$1,FALSE)</f>
        <v>0</v>
      </c>
      <c r="G42" s="85">
        <f>VLOOKUP($A42,'mat2'!$A$1:$BE$400,G$1,FALSE)</f>
        <v>0</v>
      </c>
      <c r="H42" s="197">
        <f>VLOOKUP($A42,'mat2'!$A$1:$BE$400,H$1,FALSE)</f>
        <v>0</v>
      </c>
      <c r="I42" s="85">
        <f>VLOOKUP($A42,'mat2'!$A$1:$BE$400,I$1,FALSE)</f>
        <v>0</v>
      </c>
      <c r="J42" s="197">
        <f>VLOOKUP($A42,'mat2'!$A$1:$BE$400,J$1,FALSE)</f>
        <v>0</v>
      </c>
      <c r="K42" s="195">
        <f>VLOOKUP($A42,'mat2'!$A$1:$BE$400,K$1,FALSE)</f>
        <v>0</v>
      </c>
      <c r="L42" s="195">
        <f>VLOOKUP($A42,'mat2'!$A$1:$BE$400,L$1,FALSE)</f>
        <v>0</v>
      </c>
      <c r="M42" s="198">
        <f>VLOOKUP($A42,'mat2'!$A$1:$BE$400,M$1,FALSE)</f>
        <v>0</v>
      </c>
      <c r="N42" s="195">
        <f>VLOOKUP($A42,'mat2'!$A$1:$BE$400,N$1,FALSE)</f>
        <v>0</v>
      </c>
      <c r="O42" s="196">
        <f>VLOOKUP($A42,'mat2'!$A$1:$BE$400,O$1,FALSE)</f>
        <v>0</v>
      </c>
      <c r="P42" s="196">
        <f>VLOOKUP($A42,'mat2'!$A$1:$BE$400,P$1,FALSE)</f>
        <v>0</v>
      </c>
      <c r="Q42" s="194">
        <f>VLOOKUP($A42,'mat2'!$A$1:$BE$400,Q$1,FALSE)</f>
        <v>0</v>
      </c>
      <c r="R42" s="195">
        <f>VLOOKUP($A42,'mat2'!$A$1:$BE$400,R$1,FALSE)</f>
        <v>0</v>
      </c>
      <c r="S42" s="195">
        <f>VLOOKUP($A42,'mat2'!$A$1:$BE$400,S$1,FALSE)</f>
        <v>0</v>
      </c>
      <c r="T42" s="195">
        <f>VLOOKUP($A42,'mat2'!$A$1:$BE$400,T$1,FALSE)</f>
        <v>0</v>
      </c>
      <c r="U42" s="195">
        <f>VLOOKUP($A42,'mat2'!$A$1:$BE$400,U$1,FALSE)</f>
        <v>0</v>
      </c>
      <c r="V42" s="195">
        <f>VLOOKUP($A42,'mat2'!$A$1:$BE$400,V$1,FALSE)</f>
        <v>0</v>
      </c>
      <c r="W42" s="194">
        <f>VLOOKUP($A42,'mat2'!$A$1:$BE$400,W$1,FALSE)</f>
        <v>0</v>
      </c>
      <c r="X42" s="194">
        <f>VLOOKUP($A42,'mat2'!$A$1:$BE$400,X$1,FALSE)</f>
        <v>0</v>
      </c>
      <c r="Y42" s="194">
        <f>VLOOKUP($A42,'mat2'!$A$1:$BE$400,Y$1,FALSE)</f>
        <v>0</v>
      </c>
      <c r="Z42" s="194">
        <f>VLOOKUP($A42,'mat2'!$A$1:$BE$400,Z$1,FALSE)</f>
        <v>0</v>
      </c>
      <c r="AA42" s="195">
        <f>VLOOKUP($A42,'mat2'!$A$1:$BE$400,AA$1,FALSE)</f>
        <v>0</v>
      </c>
      <c r="AB42" s="195">
        <f>VLOOKUP($A42,'mat2'!$A$1:$BE$400,AB$1,FALSE)</f>
        <v>0</v>
      </c>
      <c r="AC42" s="195">
        <f>VLOOKUP($A42,'mat2'!$A$1:$BE$400,AC$1,FALSE)</f>
        <v>0</v>
      </c>
      <c r="AD42" s="197">
        <f>VLOOKUP($A42,'mat2'!$A$1:$BE$400,AD$1,FALSE)</f>
        <v>0</v>
      </c>
      <c r="AE42" s="197">
        <f>VLOOKUP($A42,'mat2'!$A$1:$BE$400,AE$1,FALSE)</f>
        <v>0</v>
      </c>
      <c r="AF42" s="197" t="str">
        <f>VLOOKUP($A42,'mat2'!$A$1:$BE$400,AF$1,FALSE)</f>
        <v/>
      </c>
      <c r="AG42" s="197" t="str">
        <f>VLOOKUP($A42,'mat2'!$A$1:$BE$400,AG$1,FALSE)</f>
        <v/>
      </c>
      <c r="AH42" s="195">
        <f>VLOOKUP($A42,'mat2'!$A$1:$BE$400,AH$1,FALSE)</f>
        <v>0</v>
      </c>
      <c r="AI42" s="199">
        <f>VLOOKUP($A42,'mat2'!$A$1:$BE$400,AI$1,FALSE)</f>
        <v>0</v>
      </c>
      <c r="AJ42" s="200">
        <f>VLOOKUP($A42,'mat2'!$A$1:$BE$400,AJ$1,FALSE)</f>
        <v>0</v>
      </c>
      <c r="AK42" s="195">
        <f>VLOOKUP($A42,'mat2'!$A$1:$BE$400,AK$1,FALSE)</f>
        <v>0</v>
      </c>
      <c r="AL42" s="193">
        <f>VLOOKUP($A42,'mat2'!$A$1:$BE$400,AL$1,FALSE)</f>
        <v>0</v>
      </c>
      <c r="AM42" s="201">
        <f>VLOOKUP($A42,'mat2'!$A$1:$BE$400,AM$1,FALSE)</f>
        <v>0</v>
      </c>
      <c r="AN42" s="201">
        <f>VLOOKUP($A42,'mat2'!$A$1:$BE$400,AN$1,FALSE)</f>
        <v>0</v>
      </c>
      <c r="AO42" s="195">
        <f>VLOOKUP($A42,'mat2'!$A$1:$BE$400,AO$1,FALSE)</f>
        <v>0</v>
      </c>
      <c r="AP42" s="202">
        <f>VLOOKUP($A42,'mat2'!$A$1:$BE$400,AP$1,FALSE)</f>
        <v>0</v>
      </c>
      <c r="AQ42" s="203">
        <f>VLOOKUP($A42,'mat2'!$A$1:$BE$400,AQ$1,FALSE)</f>
        <v>0</v>
      </c>
      <c r="AR42" s="203">
        <f>VLOOKUP($A42,'mat2'!$A$1:$BE$400,AR$1,FALSE)</f>
        <v>0</v>
      </c>
      <c r="AS42" s="199">
        <f>VLOOKUP($A42,'mat2'!$A$1:$BE$400,AS$1,FALSE)</f>
        <v>0</v>
      </c>
      <c r="AT42" s="199">
        <f>VLOOKUP($A42,'mat2'!$A$1:$BE$400,AT$1,FALSE)</f>
        <v>0</v>
      </c>
      <c r="AU42" s="199">
        <f>VLOOKUP($A42,'mat2'!$A$1:$BE$400,AU$1,FALSE)</f>
        <v>0</v>
      </c>
      <c r="AV42" s="199">
        <f>VLOOKUP($A42,'mat2'!$A$1:$BE$400,AV$1,FALSE)</f>
        <v>0</v>
      </c>
      <c r="AW42" s="199">
        <f>VLOOKUP($A42,'mat2'!$A$1:$BE$400,AW$1,FALSE)</f>
        <v>0</v>
      </c>
      <c r="AX42" s="195">
        <f>VLOOKUP($A42,'mat2'!$A$1:$BE$400,AX$1,FALSE)</f>
        <v>0</v>
      </c>
      <c r="AY42" s="201">
        <f>VLOOKUP($A42,'mat2'!$A$1:$BE$400,AY$1,FALSE)</f>
        <v>0</v>
      </c>
      <c r="AZ42" s="199">
        <f>VLOOKUP($A42,'mat2'!$A$1:$BE$400,AZ$1,FALSE)</f>
        <v>0</v>
      </c>
      <c r="BA42" s="203">
        <f>VLOOKUP($A42,'mat2'!$A$1:$BE$400,BA$1,FALSE)</f>
        <v>0</v>
      </c>
      <c r="BB42" s="193">
        <f t="shared" si="0"/>
        <v>0</v>
      </c>
      <c r="BC42" s="206" t="str">
        <f t="shared" si="3"/>
        <v xml:space="preserve">   43    9 陸側杭###陸側杭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2" s="206">
        <f t="shared" si="4"/>
        <v>3</v>
      </c>
      <c r="BE42" s="209" t="str">
        <f t="shared" si="5"/>
        <v xml:space="preserve">   43    9 陸側杭###陸側杭</v>
      </c>
      <c r="BF42" s="207" t="str">
        <f t="shared" si="6"/>
        <v xml:space="preserve">    0.0000       0.0    0.0000       0.0    0.0000    0.0000 0.0000E+0 0.0000E+0</v>
      </c>
      <c r="BG42" s="212" t="str">
        <f t="shared" si="7"/>
        <v xml:space="preserve">    0.0000    0.0000 0.0000E+0    0.0000    0    0    0    0    0.0000    0    0</v>
      </c>
      <c r="BH42" s="210" t="str">
        <f t="shared" si="8"/>
        <v xml:space="preserve">    0.0000    0    0    0.0000   0.00000    0    0 0.0000E+0 0.0000E+0    0    0</v>
      </c>
      <c r="BI42" s="214" t="str">
        <f t="shared" si="9"/>
        <v xml:space="preserve">    0.0000    0.0000    0.0000    0.0000    0.0000    0.0000    0.0000    0.0000</v>
      </c>
      <c r="BJ42" s="211" t="str">
        <f t="shared" si="10"/>
        <v xml:space="preserve">    0    0 0.0000E+0                                       0.0000</v>
      </c>
      <c r="BK42" s="213" t="str">
        <f t="shared" si="11"/>
        <v xml:space="preserve">         0    0.0000    0.0000    0.0000    0.0000    0.0000                    </v>
      </c>
      <c r="BL42" s="132"/>
      <c r="BM42" s="132"/>
      <c r="BN42" s="132"/>
      <c r="BO42" s="132" t="s">
        <v>473</v>
      </c>
      <c r="BP42" s="31" t="str">
        <f t="shared" ca="1" si="1"/>
        <v>===33番ﾃﾞｰﾀ区切り===
kaneko
33_陸側杭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2" s="31">
        <f t="shared" si="13"/>
        <v>33</v>
      </c>
      <c r="BR42" s="132" t="str">
        <f t="shared" si="2"/>
        <v>===33番ﾃﾞｰﾀ区切り===</v>
      </c>
    </row>
    <row r="43" spans="1:70">
      <c r="A43">
        <f t="shared" ref="A43:B43" si="43">A42+1</f>
        <v>35</v>
      </c>
      <c r="B43" s="136">
        <f t="shared" si="43"/>
        <v>34</v>
      </c>
      <c r="C43" s="135">
        <f>VLOOKUP($A43,'mat2'!$A$1:$BE$400,C$1,FALSE)</f>
        <v>45</v>
      </c>
      <c r="D43" s="32" t="str">
        <f>VLOOKUP($A43,'mat2'!$A$1:$BE$400,D$1,FALSE)</f>
        <v>中間杭（t9）</v>
      </c>
      <c r="E43" s="195">
        <f>VLOOKUP($A43,'mat2'!$A$1:$BE$400,E$1,FALSE)</f>
        <v>0</v>
      </c>
      <c r="F43" s="196">
        <f>VLOOKUP($A43,'mat2'!$A$1:$BE$400,F$1,FALSE)</f>
        <v>0</v>
      </c>
      <c r="G43" s="85">
        <f>VLOOKUP($A43,'mat2'!$A$1:$BE$400,G$1,FALSE)</f>
        <v>0</v>
      </c>
      <c r="H43" s="197">
        <f>VLOOKUP($A43,'mat2'!$A$1:$BE$400,H$1,FALSE)</f>
        <v>0</v>
      </c>
      <c r="I43" s="85">
        <f>VLOOKUP($A43,'mat2'!$A$1:$BE$400,I$1,FALSE)</f>
        <v>0</v>
      </c>
      <c r="J43" s="197">
        <f>VLOOKUP($A43,'mat2'!$A$1:$BE$400,J$1,FALSE)</f>
        <v>0</v>
      </c>
      <c r="K43" s="195">
        <f>VLOOKUP($A43,'mat2'!$A$1:$BE$400,K$1,FALSE)</f>
        <v>0</v>
      </c>
      <c r="L43" s="195">
        <f>VLOOKUP($A43,'mat2'!$A$1:$BE$400,L$1,FALSE)</f>
        <v>0</v>
      </c>
      <c r="M43" s="198">
        <f>VLOOKUP($A43,'mat2'!$A$1:$BE$400,M$1,FALSE)</f>
        <v>0</v>
      </c>
      <c r="N43" s="195">
        <f>VLOOKUP($A43,'mat2'!$A$1:$BE$400,N$1,FALSE)</f>
        <v>0</v>
      </c>
      <c r="O43" s="196">
        <f>VLOOKUP($A43,'mat2'!$A$1:$BE$400,O$1,FALSE)</f>
        <v>0</v>
      </c>
      <c r="P43" s="196">
        <f>VLOOKUP($A43,'mat2'!$A$1:$BE$400,P$1,FALSE)</f>
        <v>0</v>
      </c>
      <c r="Q43" s="194">
        <f>VLOOKUP($A43,'mat2'!$A$1:$BE$400,Q$1,FALSE)</f>
        <v>0</v>
      </c>
      <c r="R43" s="195">
        <f>VLOOKUP($A43,'mat2'!$A$1:$BE$400,R$1,FALSE)</f>
        <v>0</v>
      </c>
      <c r="S43" s="195">
        <f>VLOOKUP($A43,'mat2'!$A$1:$BE$400,S$1,FALSE)</f>
        <v>0</v>
      </c>
      <c r="T43" s="195">
        <f>VLOOKUP($A43,'mat2'!$A$1:$BE$400,T$1,FALSE)</f>
        <v>0</v>
      </c>
      <c r="U43" s="195">
        <f>VLOOKUP($A43,'mat2'!$A$1:$BE$400,U$1,FALSE)</f>
        <v>0</v>
      </c>
      <c r="V43" s="195">
        <f>VLOOKUP($A43,'mat2'!$A$1:$BE$400,V$1,FALSE)</f>
        <v>0</v>
      </c>
      <c r="W43" s="194">
        <f>VLOOKUP($A43,'mat2'!$A$1:$BE$400,W$1,FALSE)</f>
        <v>0</v>
      </c>
      <c r="X43" s="194">
        <f>VLOOKUP($A43,'mat2'!$A$1:$BE$400,X$1,FALSE)</f>
        <v>0</v>
      </c>
      <c r="Y43" s="194">
        <f>VLOOKUP($A43,'mat2'!$A$1:$BE$400,Y$1,FALSE)</f>
        <v>0</v>
      </c>
      <c r="Z43" s="194">
        <f>VLOOKUP($A43,'mat2'!$A$1:$BE$400,Z$1,FALSE)</f>
        <v>0</v>
      </c>
      <c r="AA43" s="195">
        <f>VLOOKUP($A43,'mat2'!$A$1:$BE$400,AA$1,FALSE)</f>
        <v>0</v>
      </c>
      <c r="AB43" s="195">
        <f>VLOOKUP($A43,'mat2'!$A$1:$BE$400,AB$1,FALSE)</f>
        <v>0</v>
      </c>
      <c r="AC43" s="195">
        <f>VLOOKUP($A43,'mat2'!$A$1:$BE$400,AC$1,FALSE)</f>
        <v>0</v>
      </c>
      <c r="AD43" s="197">
        <f>VLOOKUP($A43,'mat2'!$A$1:$BE$400,AD$1,FALSE)</f>
        <v>0</v>
      </c>
      <c r="AE43" s="197">
        <f>VLOOKUP($A43,'mat2'!$A$1:$BE$400,AE$1,FALSE)</f>
        <v>0</v>
      </c>
      <c r="AF43" s="197" t="str">
        <f>VLOOKUP($A43,'mat2'!$A$1:$BE$400,AF$1,FALSE)</f>
        <v/>
      </c>
      <c r="AG43" s="197" t="str">
        <f>VLOOKUP($A43,'mat2'!$A$1:$BE$400,AG$1,FALSE)</f>
        <v/>
      </c>
      <c r="AH43" s="195">
        <f>VLOOKUP($A43,'mat2'!$A$1:$BE$400,AH$1,FALSE)</f>
        <v>0</v>
      </c>
      <c r="AI43" s="199">
        <f>VLOOKUP($A43,'mat2'!$A$1:$BE$400,AI$1,FALSE)</f>
        <v>0</v>
      </c>
      <c r="AJ43" s="200">
        <f>VLOOKUP($A43,'mat2'!$A$1:$BE$400,AJ$1,FALSE)</f>
        <v>0</v>
      </c>
      <c r="AK43" s="195">
        <f>VLOOKUP($A43,'mat2'!$A$1:$BE$400,AK$1,FALSE)</f>
        <v>0</v>
      </c>
      <c r="AL43" s="193">
        <f>VLOOKUP($A43,'mat2'!$A$1:$BE$400,AL$1,FALSE)</f>
        <v>0</v>
      </c>
      <c r="AM43" s="201">
        <f>VLOOKUP($A43,'mat2'!$A$1:$BE$400,AM$1,FALSE)</f>
        <v>0</v>
      </c>
      <c r="AN43" s="201">
        <f>VLOOKUP($A43,'mat2'!$A$1:$BE$400,AN$1,FALSE)</f>
        <v>0</v>
      </c>
      <c r="AO43" s="195">
        <f>VLOOKUP($A43,'mat2'!$A$1:$BE$400,AO$1,FALSE)</f>
        <v>0</v>
      </c>
      <c r="AP43" s="202">
        <f>VLOOKUP($A43,'mat2'!$A$1:$BE$400,AP$1,FALSE)</f>
        <v>0</v>
      </c>
      <c r="AQ43" s="203">
        <f>VLOOKUP($A43,'mat2'!$A$1:$BE$400,AQ$1,FALSE)</f>
        <v>0</v>
      </c>
      <c r="AR43" s="203">
        <f>VLOOKUP($A43,'mat2'!$A$1:$BE$400,AR$1,FALSE)</f>
        <v>0</v>
      </c>
      <c r="AS43" s="199">
        <f>VLOOKUP($A43,'mat2'!$A$1:$BE$400,AS$1,FALSE)</f>
        <v>0</v>
      </c>
      <c r="AT43" s="199">
        <f>VLOOKUP($A43,'mat2'!$A$1:$BE$400,AT$1,FALSE)</f>
        <v>0</v>
      </c>
      <c r="AU43" s="199">
        <f>VLOOKUP($A43,'mat2'!$A$1:$BE$400,AU$1,FALSE)</f>
        <v>0</v>
      </c>
      <c r="AV43" s="199">
        <f>VLOOKUP($A43,'mat2'!$A$1:$BE$400,AV$1,FALSE)</f>
        <v>0</v>
      </c>
      <c r="AW43" s="199">
        <f>VLOOKUP($A43,'mat2'!$A$1:$BE$400,AW$1,FALSE)</f>
        <v>0</v>
      </c>
      <c r="AX43" s="195">
        <f>VLOOKUP($A43,'mat2'!$A$1:$BE$400,AX$1,FALSE)</f>
        <v>0</v>
      </c>
      <c r="AY43" s="201">
        <f>VLOOKUP($A43,'mat2'!$A$1:$BE$400,AY$1,FALSE)</f>
        <v>0</v>
      </c>
      <c r="AZ43" s="199">
        <f>VLOOKUP($A43,'mat2'!$A$1:$BE$400,AZ$1,FALSE)</f>
        <v>0</v>
      </c>
      <c r="BA43" s="203">
        <f>VLOOKUP($A43,'mat2'!$A$1:$BE$400,BA$1,FALSE)</f>
        <v>0</v>
      </c>
      <c r="BB43" s="193">
        <f t="shared" si="0"/>
        <v>0</v>
      </c>
      <c r="BC43" s="206" t="str">
        <f t="shared" si="3"/>
        <v xml:space="preserve">   45    9 中間杭（t9）###中間杭（t9）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3" s="206">
        <f t="shared" si="4"/>
        <v>3</v>
      </c>
      <c r="BE43" s="209" t="str">
        <f t="shared" si="5"/>
        <v xml:space="preserve">   45    9 中間杭（t9）###中間杭（t9）</v>
      </c>
      <c r="BF43" s="207" t="str">
        <f t="shared" si="6"/>
        <v xml:space="preserve">    0.0000       0.0    0.0000       0.0    0.0000    0.0000 0.0000E+0 0.0000E+0</v>
      </c>
      <c r="BG43" s="212" t="str">
        <f t="shared" si="7"/>
        <v xml:space="preserve">    0.0000    0.0000 0.0000E+0    0.0000    0    0    0    0    0.0000    0    0</v>
      </c>
      <c r="BH43" s="210" t="str">
        <f t="shared" si="8"/>
        <v xml:space="preserve">    0.0000    0    0    0.0000   0.00000    0    0 0.0000E+0 0.0000E+0    0    0</v>
      </c>
      <c r="BI43" s="214" t="str">
        <f t="shared" si="9"/>
        <v xml:space="preserve">    0.0000    0.0000    0.0000    0.0000    0.0000    0.0000    0.0000    0.0000</v>
      </c>
      <c r="BJ43" s="211" t="str">
        <f t="shared" si="10"/>
        <v xml:space="preserve">    0    0 0.0000E+0                                       0.0000</v>
      </c>
      <c r="BK43" s="213" t="str">
        <f t="shared" si="11"/>
        <v xml:space="preserve">         0    0.0000    0.0000    0.0000    0.0000    0.0000                    </v>
      </c>
      <c r="BL43" s="132"/>
      <c r="BM43" s="132"/>
      <c r="BN43" s="132"/>
      <c r="BO43" s="132" t="s">
        <v>473</v>
      </c>
      <c r="BP43" s="31" t="str">
        <f t="shared" ca="1" si="1"/>
        <v>===34番ﾃﾞｰﾀ区切り===
kaneko
34_中間杭（t9）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3" s="31">
        <f t="shared" si="13"/>
        <v>34</v>
      </c>
      <c r="BR43" s="132" t="str">
        <f t="shared" si="2"/>
        <v>===34番ﾃﾞｰﾀ区切り===</v>
      </c>
    </row>
    <row r="44" spans="1:70">
      <c r="A44">
        <f t="shared" ref="A44:B44" si="44">A43+1</f>
        <v>36</v>
      </c>
      <c r="B44" s="136">
        <f t="shared" si="44"/>
        <v>35</v>
      </c>
      <c r="C44" s="135">
        <f>VLOOKUP($A44,'mat2'!$A$1:$BE$400,C$1,FALSE)</f>
        <v>46</v>
      </c>
      <c r="D44" s="32" t="str">
        <f>VLOOKUP($A44,'mat2'!$A$1:$BE$400,D$1,FALSE)</f>
        <v>陸側杭（t9）</v>
      </c>
      <c r="E44" s="195">
        <f>VLOOKUP($A44,'mat2'!$A$1:$BE$400,E$1,FALSE)</f>
        <v>0</v>
      </c>
      <c r="F44" s="196">
        <f>VLOOKUP($A44,'mat2'!$A$1:$BE$400,F$1,FALSE)</f>
        <v>0</v>
      </c>
      <c r="G44" s="85">
        <f>VLOOKUP($A44,'mat2'!$A$1:$BE$400,G$1,FALSE)</f>
        <v>0</v>
      </c>
      <c r="H44" s="197">
        <f>VLOOKUP($A44,'mat2'!$A$1:$BE$400,H$1,FALSE)</f>
        <v>0</v>
      </c>
      <c r="I44" s="85">
        <f>VLOOKUP($A44,'mat2'!$A$1:$BE$400,I$1,FALSE)</f>
        <v>0</v>
      </c>
      <c r="J44" s="197">
        <f>VLOOKUP($A44,'mat2'!$A$1:$BE$400,J$1,FALSE)</f>
        <v>0</v>
      </c>
      <c r="K44" s="195">
        <f>VLOOKUP($A44,'mat2'!$A$1:$BE$400,K$1,FALSE)</f>
        <v>0</v>
      </c>
      <c r="L44" s="195">
        <f>VLOOKUP($A44,'mat2'!$A$1:$BE$400,L$1,FALSE)</f>
        <v>0</v>
      </c>
      <c r="M44" s="198">
        <f>VLOOKUP($A44,'mat2'!$A$1:$BE$400,M$1,FALSE)</f>
        <v>0</v>
      </c>
      <c r="N44" s="195">
        <f>VLOOKUP($A44,'mat2'!$A$1:$BE$400,N$1,FALSE)</f>
        <v>0</v>
      </c>
      <c r="O44" s="196">
        <f>VLOOKUP($A44,'mat2'!$A$1:$BE$400,O$1,FALSE)</f>
        <v>0</v>
      </c>
      <c r="P44" s="196">
        <f>VLOOKUP($A44,'mat2'!$A$1:$BE$400,P$1,FALSE)</f>
        <v>0</v>
      </c>
      <c r="Q44" s="194">
        <f>VLOOKUP($A44,'mat2'!$A$1:$BE$400,Q$1,FALSE)</f>
        <v>0</v>
      </c>
      <c r="R44" s="195">
        <f>VLOOKUP($A44,'mat2'!$A$1:$BE$400,R$1,FALSE)</f>
        <v>0</v>
      </c>
      <c r="S44" s="195">
        <f>VLOOKUP($A44,'mat2'!$A$1:$BE$400,S$1,FALSE)</f>
        <v>0</v>
      </c>
      <c r="T44" s="195">
        <f>VLOOKUP($A44,'mat2'!$A$1:$BE$400,T$1,FALSE)</f>
        <v>0</v>
      </c>
      <c r="U44" s="195">
        <f>VLOOKUP($A44,'mat2'!$A$1:$BE$400,U$1,FALSE)</f>
        <v>0</v>
      </c>
      <c r="V44" s="195">
        <f>VLOOKUP($A44,'mat2'!$A$1:$BE$400,V$1,FALSE)</f>
        <v>0</v>
      </c>
      <c r="W44" s="194">
        <f>VLOOKUP($A44,'mat2'!$A$1:$BE$400,W$1,FALSE)</f>
        <v>0</v>
      </c>
      <c r="X44" s="194">
        <f>VLOOKUP($A44,'mat2'!$A$1:$BE$400,X$1,FALSE)</f>
        <v>0</v>
      </c>
      <c r="Y44" s="194">
        <f>VLOOKUP($A44,'mat2'!$A$1:$BE$400,Y$1,FALSE)</f>
        <v>0</v>
      </c>
      <c r="Z44" s="194">
        <f>VLOOKUP($A44,'mat2'!$A$1:$BE$400,Z$1,FALSE)</f>
        <v>0</v>
      </c>
      <c r="AA44" s="195">
        <f>VLOOKUP($A44,'mat2'!$A$1:$BE$400,AA$1,FALSE)</f>
        <v>0</v>
      </c>
      <c r="AB44" s="195">
        <f>VLOOKUP($A44,'mat2'!$A$1:$BE$400,AB$1,FALSE)</f>
        <v>0</v>
      </c>
      <c r="AC44" s="195">
        <f>VLOOKUP($A44,'mat2'!$A$1:$BE$400,AC$1,FALSE)</f>
        <v>0</v>
      </c>
      <c r="AD44" s="197">
        <f>VLOOKUP($A44,'mat2'!$A$1:$BE$400,AD$1,FALSE)</f>
        <v>0</v>
      </c>
      <c r="AE44" s="197">
        <f>VLOOKUP($A44,'mat2'!$A$1:$BE$400,AE$1,FALSE)</f>
        <v>0</v>
      </c>
      <c r="AF44" s="197" t="str">
        <f>VLOOKUP($A44,'mat2'!$A$1:$BE$400,AF$1,FALSE)</f>
        <v/>
      </c>
      <c r="AG44" s="197" t="str">
        <f>VLOOKUP($A44,'mat2'!$A$1:$BE$400,AG$1,FALSE)</f>
        <v/>
      </c>
      <c r="AH44" s="195">
        <f>VLOOKUP($A44,'mat2'!$A$1:$BE$400,AH$1,FALSE)</f>
        <v>0</v>
      </c>
      <c r="AI44" s="199">
        <f>VLOOKUP($A44,'mat2'!$A$1:$BE$400,AI$1,FALSE)</f>
        <v>0</v>
      </c>
      <c r="AJ44" s="200">
        <f>VLOOKUP($A44,'mat2'!$A$1:$BE$400,AJ$1,FALSE)</f>
        <v>0</v>
      </c>
      <c r="AK44" s="195">
        <f>VLOOKUP($A44,'mat2'!$A$1:$BE$400,AK$1,FALSE)</f>
        <v>0</v>
      </c>
      <c r="AL44" s="193">
        <f>VLOOKUP($A44,'mat2'!$A$1:$BE$400,AL$1,FALSE)</f>
        <v>0</v>
      </c>
      <c r="AM44" s="201">
        <f>VLOOKUP($A44,'mat2'!$A$1:$BE$400,AM$1,FALSE)</f>
        <v>0</v>
      </c>
      <c r="AN44" s="201">
        <f>VLOOKUP($A44,'mat2'!$A$1:$BE$400,AN$1,FALSE)</f>
        <v>0</v>
      </c>
      <c r="AO44" s="195">
        <f>VLOOKUP($A44,'mat2'!$A$1:$BE$400,AO$1,FALSE)</f>
        <v>0</v>
      </c>
      <c r="AP44" s="202">
        <f>VLOOKUP($A44,'mat2'!$A$1:$BE$400,AP$1,FALSE)</f>
        <v>0</v>
      </c>
      <c r="AQ44" s="203">
        <f>VLOOKUP($A44,'mat2'!$A$1:$BE$400,AQ$1,FALSE)</f>
        <v>0</v>
      </c>
      <c r="AR44" s="203">
        <f>VLOOKUP($A44,'mat2'!$A$1:$BE$400,AR$1,FALSE)</f>
        <v>0</v>
      </c>
      <c r="AS44" s="199">
        <f>VLOOKUP($A44,'mat2'!$A$1:$BE$400,AS$1,FALSE)</f>
        <v>0</v>
      </c>
      <c r="AT44" s="199">
        <f>VLOOKUP($A44,'mat2'!$A$1:$BE$400,AT$1,FALSE)</f>
        <v>0</v>
      </c>
      <c r="AU44" s="199">
        <f>VLOOKUP($A44,'mat2'!$A$1:$BE$400,AU$1,FALSE)</f>
        <v>0</v>
      </c>
      <c r="AV44" s="199">
        <f>VLOOKUP($A44,'mat2'!$A$1:$BE$400,AV$1,FALSE)</f>
        <v>0</v>
      </c>
      <c r="AW44" s="199">
        <f>VLOOKUP($A44,'mat2'!$A$1:$BE$400,AW$1,FALSE)</f>
        <v>0</v>
      </c>
      <c r="AX44" s="195">
        <f>VLOOKUP($A44,'mat2'!$A$1:$BE$400,AX$1,FALSE)</f>
        <v>0</v>
      </c>
      <c r="AY44" s="201">
        <f>VLOOKUP($A44,'mat2'!$A$1:$BE$400,AY$1,FALSE)</f>
        <v>0</v>
      </c>
      <c r="AZ44" s="199">
        <f>VLOOKUP($A44,'mat2'!$A$1:$BE$400,AZ$1,FALSE)</f>
        <v>0</v>
      </c>
      <c r="BA44" s="203">
        <f>VLOOKUP($A44,'mat2'!$A$1:$BE$400,BA$1,FALSE)</f>
        <v>0</v>
      </c>
      <c r="BB44" s="193">
        <f t="shared" si="0"/>
        <v>0</v>
      </c>
      <c r="BC44" s="206" t="str">
        <f t="shared" si="3"/>
        <v xml:space="preserve">   46    9 陸側杭（t9）###陸側杭（t9）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4" s="206">
        <f t="shared" si="4"/>
        <v>3</v>
      </c>
      <c r="BE44" s="209" t="str">
        <f t="shared" si="5"/>
        <v xml:space="preserve">   46    9 陸側杭（t9）###陸側杭（t9）</v>
      </c>
      <c r="BF44" s="207" t="str">
        <f t="shared" si="6"/>
        <v xml:space="preserve">    0.0000       0.0    0.0000       0.0    0.0000    0.0000 0.0000E+0 0.0000E+0</v>
      </c>
      <c r="BG44" s="212" t="str">
        <f t="shared" si="7"/>
        <v xml:space="preserve">    0.0000    0.0000 0.0000E+0    0.0000    0    0    0    0    0.0000    0    0</v>
      </c>
      <c r="BH44" s="210" t="str">
        <f t="shared" si="8"/>
        <v xml:space="preserve">    0.0000    0    0    0.0000   0.00000    0    0 0.0000E+0 0.0000E+0    0    0</v>
      </c>
      <c r="BI44" s="214" t="str">
        <f t="shared" si="9"/>
        <v xml:space="preserve">    0.0000    0.0000    0.0000    0.0000    0.0000    0.0000    0.0000    0.0000</v>
      </c>
      <c r="BJ44" s="211" t="str">
        <f t="shared" si="10"/>
        <v xml:space="preserve">    0    0 0.0000E+0                                       0.0000</v>
      </c>
      <c r="BK44" s="213" t="str">
        <f t="shared" si="11"/>
        <v xml:space="preserve">         0    0.0000    0.0000    0.0000    0.0000    0.0000                    </v>
      </c>
      <c r="BL44" s="132"/>
      <c r="BM44" s="132"/>
      <c r="BN44" s="132"/>
      <c r="BO44" s="132" t="s">
        <v>473</v>
      </c>
      <c r="BP44" s="31" t="str">
        <f t="shared" ca="1" si="1"/>
        <v>===35番ﾃﾞｰﾀ区切り===
kaneko
35_陸側杭（t9）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4" s="31">
        <f t="shared" si="13"/>
        <v>35</v>
      </c>
      <c r="BR44" s="132" t="str">
        <f t="shared" si="2"/>
        <v>===35番ﾃﾞｰﾀ区切り===</v>
      </c>
    </row>
    <row r="45" spans="1:70">
      <c r="A45">
        <f t="shared" ref="A45:B45" si="45">A44+1</f>
        <v>37</v>
      </c>
      <c r="B45" s="136">
        <f t="shared" si="45"/>
        <v>36</v>
      </c>
      <c r="C45" s="135">
        <f>VLOOKUP($A45,'mat2'!$A$1:$BE$400,C$1,FALSE)</f>
        <v>48</v>
      </c>
      <c r="D45" s="32" t="str">
        <f>VLOOKUP($A45,'mat2'!$A$1:$BE$400,D$1,FALSE)</f>
        <v>海側杭杭頭部</v>
      </c>
      <c r="E45" s="195">
        <f>VLOOKUP($A45,'mat2'!$A$1:$BE$400,E$1,FALSE)</f>
        <v>0</v>
      </c>
      <c r="F45" s="196">
        <f>VLOOKUP($A45,'mat2'!$A$1:$BE$400,F$1,FALSE)</f>
        <v>0</v>
      </c>
      <c r="G45" s="85">
        <f>VLOOKUP($A45,'mat2'!$A$1:$BE$400,G$1,FALSE)</f>
        <v>0</v>
      </c>
      <c r="H45" s="197">
        <f>VLOOKUP($A45,'mat2'!$A$1:$BE$400,H$1,FALSE)</f>
        <v>0</v>
      </c>
      <c r="I45" s="85">
        <f>VLOOKUP($A45,'mat2'!$A$1:$BE$400,I$1,FALSE)</f>
        <v>0</v>
      </c>
      <c r="J45" s="197">
        <f>VLOOKUP($A45,'mat2'!$A$1:$BE$400,J$1,FALSE)</f>
        <v>0</v>
      </c>
      <c r="K45" s="195">
        <f>VLOOKUP($A45,'mat2'!$A$1:$BE$400,K$1,FALSE)</f>
        <v>0</v>
      </c>
      <c r="L45" s="195">
        <f>VLOOKUP($A45,'mat2'!$A$1:$BE$400,L$1,FALSE)</f>
        <v>0</v>
      </c>
      <c r="M45" s="198">
        <f>VLOOKUP($A45,'mat2'!$A$1:$BE$400,M$1,FALSE)</f>
        <v>0</v>
      </c>
      <c r="N45" s="195">
        <f>VLOOKUP($A45,'mat2'!$A$1:$BE$400,N$1,FALSE)</f>
        <v>0</v>
      </c>
      <c r="O45" s="196">
        <f>VLOOKUP($A45,'mat2'!$A$1:$BE$400,O$1,FALSE)</f>
        <v>0</v>
      </c>
      <c r="P45" s="196">
        <f>VLOOKUP($A45,'mat2'!$A$1:$BE$400,P$1,FALSE)</f>
        <v>0</v>
      </c>
      <c r="Q45" s="194">
        <f>VLOOKUP($A45,'mat2'!$A$1:$BE$400,Q$1,FALSE)</f>
        <v>0</v>
      </c>
      <c r="R45" s="195">
        <f>VLOOKUP($A45,'mat2'!$A$1:$BE$400,R$1,FALSE)</f>
        <v>0</v>
      </c>
      <c r="S45" s="195">
        <f>VLOOKUP($A45,'mat2'!$A$1:$BE$400,S$1,FALSE)</f>
        <v>0</v>
      </c>
      <c r="T45" s="195">
        <f>VLOOKUP($A45,'mat2'!$A$1:$BE$400,T$1,FALSE)</f>
        <v>0</v>
      </c>
      <c r="U45" s="195">
        <f>VLOOKUP($A45,'mat2'!$A$1:$BE$400,U$1,FALSE)</f>
        <v>0</v>
      </c>
      <c r="V45" s="195">
        <f>VLOOKUP($A45,'mat2'!$A$1:$BE$400,V$1,FALSE)</f>
        <v>0</v>
      </c>
      <c r="W45" s="194">
        <f>VLOOKUP($A45,'mat2'!$A$1:$BE$400,W$1,FALSE)</f>
        <v>0</v>
      </c>
      <c r="X45" s="194">
        <f>VLOOKUP($A45,'mat2'!$A$1:$BE$400,X$1,FALSE)</f>
        <v>0</v>
      </c>
      <c r="Y45" s="194">
        <f>VLOOKUP($A45,'mat2'!$A$1:$BE$400,Y$1,FALSE)</f>
        <v>0</v>
      </c>
      <c r="Z45" s="194">
        <f>VLOOKUP($A45,'mat2'!$A$1:$BE$400,Z$1,FALSE)</f>
        <v>0</v>
      </c>
      <c r="AA45" s="195">
        <f>VLOOKUP($A45,'mat2'!$A$1:$BE$400,AA$1,FALSE)</f>
        <v>0</v>
      </c>
      <c r="AB45" s="195">
        <f>VLOOKUP($A45,'mat2'!$A$1:$BE$400,AB$1,FALSE)</f>
        <v>0</v>
      </c>
      <c r="AC45" s="195">
        <f>VLOOKUP($A45,'mat2'!$A$1:$BE$400,AC$1,FALSE)</f>
        <v>0</v>
      </c>
      <c r="AD45" s="197">
        <f>VLOOKUP($A45,'mat2'!$A$1:$BE$400,AD$1,FALSE)</f>
        <v>0</v>
      </c>
      <c r="AE45" s="197">
        <f>VLOOKUP($A45,'mat2'!$A$1:$BE$400,AE$1,FALSE)</f>
        <v>0</v>
      </c>
      <c r="AF45" s="197" t="str">
        <f>VLOOKUP($A45,'mat2'!$A$1:$BE$400,AF$1,FALSE)</f>
        <v/>
      </c>
      <c r="AG45" s="197" t="str">
        <f>VLOOKUP($A45,'mat2'!$A$1:$BE$400,AG$1,FALSE)</f>
        <v/>
      </c>
      <c r="AH45" s="195">
        <f>VLOOKUP($A45,'mat2'!$A$1:$BE$400,AH$1,FALSE)</f>
        <v>0</v>
      </c>
      <c r="AI45" s="199">
        <f>VLOOKUP($A45,'mat2'!$A$1:$BE$400,AI$1,FALSE)</f>
        <v>0</v>
      </c>
      <c r="AJ45" s="200">
        <f>VLOOKUP($A45,'mat2'!$A$1:$BE$400,AJ$1,FALSE)</f>
        <v>0</v>
      </c>
      <c r="AK45" s="195">
        <f>VLOOKUP($A45,'mat2'!$A$1:$BE$400,AK$1,FALSE)</f>
        <v>0</v>
      </c>
      <c r="AL45" s="193">
        <f>VLOOKUP($A45,'mat2'!$A$1:$BE$400,AL$1,FALSE)</f>
        <v>0</v>
      </c>
      <c r="AM45" s="201">
        <f>VLOOKUP($A45,'mat2'!$A$1:$BE$400,AM$1,FALSE)</f>
        <v>0</v>
      </c>
      <c r="AN45" s="201">
        <f>VLOOKUP($A45,'mat2'!$A$1:$BE$400,AN$1,FALSE)</f>
        <v>0</v>
      </c>
      <c r="AO45" s="195">
        <f>VLOOKUP($A45,'mat2'!$A$1:$BE$400,AO$1,FALSE)</f>
        <v>0</v>
      </c>
      <c r="AP45" s="202">
        <f>VLOOKUP($A45,'mat2'!$A$1:$BE$400,AP$1,FALSE)</f>
        <v>0</v>
      </c>
      <c r="AQ45" s="203">
        <f>VLOOKUP($A45,'mat2'!$A$1:$BE$400,AQ$1,FALSE)</f>
        <v>0</v>
      </c>
      <c r="AR45" s="203">
        <f>VLOOKUP($A45,'mat2'!$A$1:$BE$400,AR$1,FALSE)</f>
        <v>0</v>
      </c>
      <c r="AS45" s="199">
        <f>VLOOKUP($A45,'mat2'!$A$1:$BE$400,AS$1,FALSE)</f>
        <v>0</v>
      </c>
      <c r="AT45" s="199">
        <f>VLOOKUP($A45,'mat2'!$A$1:$BE$400,AT$1,FALSE)</f>
        <v>0</v>
      </c>
      <c r="AU45" s="199">
        <f>VLOOKUP($A45,'mat2'!$A$1:$BE$400,AU$1,FALSE)</f>
        <v>0</v>
      </c>
      <c r="AV45" s="199">
        <f>VLOOKUP($A45,'mat2'!$A$1:$BE$400,AV$1,FALSE)</f>
        <v>0</v>
      </c>
      <c r="AW45" s="199">
        <f>VLOOKUP($A45,'mat2'!$A$1:$BE$400,AW$1,FALSE)</f>
        <v>0</v>
      </c>
      <c r="AX45" s="195">
        <f>VLOOKUP($A45,'mat2'!$A$1:$BE$400,AX$1,FALSE)</f>
        <v>0</v>
      </c>
      <c r="AY45" s="201">
        <f>VLOOKUP($A45,'mat2'!$A$1:$BE$400,AY$1,FALSE)</f>
        <v>0</v>
      </c>
      <c r="AZ45" s="199">
        <f>VLOOKUP($A45,'mat2'!$A$1:$BE$400,AZ$1,FALSE)</f>
        <v>0</v>
      </c>
      <c r="BA45" s="203">
        <f>VLOOKUP($A45,'mat2'!$A$1:$BE$400,BA$1,FALSE)</f>
        <v>0</v>
      </c>
      <c r="BB45" s="193">
        <f t="shared" si="0"/>
        <v>0</v>
      </c>
      <c r="BC45" s="206" t="str">
        <f t="shared" si="3"/>
        <v xml:space="preserve">   48    9 海側杭杭頭部###海側杭杭頭部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5" s="206">
        <f t="shared" si="4"/>
        <v>3</v>
      </c>
      <c r="BE45" s="209" t="str">
        <f t="shared" si="5"/>
        <v xml:space="preserve">   48    9 海側杭杭頭部###海側杭杭頭部</v>
      </c>
      <c r="BF45" s="207" t="str">
        <f t="shared" si="6"/>
        <v xml:space="preserve">    0.0000       0.0    0.0000       0.0    0.0000    0.0000 0.0000E+0 0.0000E+0</v>
      </c>
      <c r="BG45" s="212" t="str">
        <f t="shared" si="7"/>
        <v xml:space="preserve">    0.0000    0.0000 0.0000E+0    0.0000    0    0    0    0    0.0000    0    0</v>
      </c>
      <c r="BH45" s="210" t="str">
        <f t="shared" si="8"/>
        <v xml:space="preserve">    0.0000    0    0    0.0000   0.00000    0    0 0.0000E+0 0.0000E+0    0    0</v>
      </c>
      <c r="BI45" s="214" t="str">
        <f t="shared" si="9"/>
        <v xml:space="preserve">    0.0000    0.0000    0.0000    0.0000    0.0000    0.0000    0.0000    0.0000</v>
      </c>
      <c r="BJ45" s="211" t="str">
        <f t="shared" si="10"/>
        <v xml:space="preserve">    0    0 0.0000E+0                                       0.0000</v>
      </c>
      <c r="BK45" s="213" t="str">
        <f t="shared" si="11"/>
        <v xml:space="preserve">         0    0.0000    0.0000    0.0000    0.0000    0.0000                    </v>
      </c>
      <c r="BL45" s="132"/>
      <c r="BM45" s="132"/>
      <c r="BN45" s="132"/>
      <c r="BO45" s="132" t="s">
        <v>473</v>
      </c>
      <c r="BP45" s="31" t="str">
        <f t="shared" ca="1" si="1"/>
        <v>===36番ﾃﾞｰﾀ区切り===
kaneko
36_海側杭杭頭部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5" s="31">
        <f t="shared" si="13"/>
        <v>36</v>
      </c>
      <c r="BR45" s="132" t="str">
        <f t="shared" si="2"/>
        <v>===36番ﾃﾞｰﾀ区切り===</v>
      </c>
    </row>
    <row r="46" spans="1:70">
      <c r="A46">
        <f t="shared" ref="A46:B46" si="46">A45+1</f>
        <v>38</v>
      </c>
      <c r="B46" s="136">
        <f t="shared" si="46"/>
        <v>37</v>
      </c>
      <c r="C46" s="135">
        <f>VLOOKUP($A46,'mat2'!$A$1:$BE$400,C$1,FALSE)</f>
        <v>49</v>
      </c>
      <c r="D46" s="32" t="str">
        <f>VLOOKUP($A46,'mat2'!$A$1:$BE$400,D$1,FALSE)</f>
        <v>中間杭杭頭部</v>
      </c>
      <c r="E46" s="195">
        <f>VLOOKUP($A46,'mat2'!$A$1:$BE$400,E$1,FALSE)</f>
        <v>0</v>
      </c>
      <c r="F46" s="196">
        <f>VLOOKUP($A46,'mat2'!$A$1:$BE$400,F$1,FALSE)</f>
        <v>0</v>
      </c>
      <c r="G46" s="85">
        <f>VLOOKUP($A46,'mat2'!$A$1:$BE$400,G$1,FALSE)</f>
        <v>0</v>
      </c>
      <c r="H46" s="197">
        <f>VLOOKUP($A46,'mat2'!$A$1:$BE$400,H$1,FALSE)</f>
        <v>0</v>
      </c>
      <c r="I46" s="85">
        <f>VLOOKUP($A46,'mat2'!$A$1:$BE$400,I$1,FALSE)</f>
        <v>0</v>
      </c>
      <c r="J46" s="197">
        <f>VLOOKUP($A46,'mat2'!$A$1:$BE$400,J$1,FALSE)</f>
        <v>0</v>
      </c>
      <c r="K46" s="195">
        <f>VLOOKUP($A46,'mat2'!$A$1:$BE$400,K$1,FALSE)</f>
        <v>0</v>
      </c>
      <c r="L46" s="195">
        <f>VLOOKUP($A46,'mat2'!$A$1:$BE$400,L$1,FALSE)</f>
        <v>0</v>
      </c>
      <c r="M46" s="198">
        <f>VLOOKUP($A46,'mat2'!$A$1:$BE$400,M$1,FALSE)</f>
        <v>0</v>
      </c>
      <c r="N46" s="195">
        <f>VLOOKUP($A46,'mat2'!$A$1:$BE$400,N$1,FALSE)</f>
        <v>0</v>
      </c>
      <c r="O46" s="196">
        <f>VLOOKUP($A46,'mat2'!$A$1:$BE$400,O$1,FALSE)</f>
        <v>0</v>
      </c>
      <c r="P46" s="196">
        <f>VLOOKUP($A46,'mat2'!$A$1:$BE$400,P$1,FALSE)</f>
        <v>0</v>
      </c>
      <c r="Q46" s="194">
        <f>VLOOKUP($A46,'mat2'!$A$1:$BE$400,Q$1,FALSE)</f>
        <v>0</v>
      </c>
      <c r="R46" s="195">
        <f>VLOOKUP($A46,'mat2'!$A$1:$BE$400,R$1,FALSE)</f>
        <v>0</v>
      </c>
      <c r="S46" s="195">
        <f>VLOOKUP($A46,'mat2'!$A$1:$BE$400,S$1,FALSE)</f>
        <v>0</v>
      </c>
      <c r="T46" s="195">
        <f>VLOOKUP($A46,'mat2'!$A$1:$BE$400,T$1,FALSE)</f>
        <v>0</v>
      </c>
      <c r="U46" s="195">
        <f>VLOOKUP($A46,'mat2'!$A$1:$BE$400,U$1,FALSE)</f>
        <v>0</v>
      </c>
      <c r="V46" s="195">
        <f>VLOOKUP($A46,'mat2'!$A$1:$BE$400,V$1,FALSE)</f>
        <v>0</v>
      </c>
      <c r="W46" s="194">
        <f>VLOOKUP($A46,'mat2'!$A$1:$BE$400,W$1,FALSE)</f>
        <v>0</v>
      </c>
      <c r="X46" s="194">
        <f>VLOOKUP($A46,'mat2'!$A$1:$BE$400,X$1,FALSE)</f>
        <v>0</v>
      </c>
      <c r="Y46" s="194">
        <f>VLOOKUP($A46,'mat2'!$A$1:$BE$400,Y$1,FALSE)</f>
        <v>0</v>
      </c>
      <c r="Z46" s="194">
        <f>VLOOKUP($A46,'mat2'!$A$1:$BE$400,Z$1,FALSE)</f>
        <v>0</v>
      </c>
      <c r="AA46" s="195">
        <f>VLOOKUP($A46,'mat2'!$A$1:$BE$400,AA$1,FALSE)</f>
        <v>0</v>
      </c>
      <c r="AB46" s="195">
        <f>VLOOKUP($A46,'mat2'!$A$1:$BE$400,AB$1,FALSE)</f>
        <v>0</v>
      </c>
      <c r="AC46" s="195">
        <f>VLOOKUP($A46,'mat2'!$A$1:$BE$400,AC$1,FALSE)</f>
        <v>0</v>
      </c>
      <c r="AD46" s="197">
        <f>VLOOKUP($A46,'mat2'!$A$1:$BE$400,AD$1,FALSE)</f>
        <v>0</v>
      </c>
      <c r="AE46" s="197">
        <f>VLOOKUP($A46,'mat2'!$A$1:$BE$400,AE$1,FALSE)</f>
        <v>0</v>
      </c>
      <c r="AF46" s="197" t="str">
        <f>VLOOKUP($A46,'mat2'!$A$1:$BE$400,AF$1,FALSE)</f>
        <v/>
      </c>
      <c r="AG46" s="197" t="str">
        <f>VLOOKUP($A46,'mat2'!$A$1:$BE$400,AG$1,FALSE)</f>
        <v/>
      </c>
      <c r="AH46" s="195">
        <f>VLOOKUP($A46,'mat2'!$A$1:$BE$400,AH$1,FALSE)</f>
        <v>0</v>
      </c>
      <c r="AI46" s="199">
        <f>VLOOKUP($A46,'mat2'!$A$1:$BE$400,AI$1,FALSE)</f>
        <v>0</v>
      </c>
      <c r="AJ46" s="200">
        <f>VLOOKUP($A46,'mat2'!$A$1:$BE$400,AJ$1,FALSE)</f>
        <v>0</v>
      </c>
      <c r="AK46" s="195">
        <f>VLOOKUP($A46,'mat2'!$A$1:$BE$400,AK$1,FALSE)</f>
        <v>0</v>
      </c>
      <c r="AL46" s="193">
        <f>VLOOKUP($A46,'mat2'!$A$1:$BE$400,AL$1,FALSE)</f>
        <v>0</v>
      </c>
      <c r="AM46" s="201">
        <f>VLOOKUP($A46,'mat2'!$A$1:$BE$400,AM$1,FALSE)</f>
        <v>0</v>
      </c>
      <c r="AN46" s="201">
        <f>VLOOKUP($A46,'mat2'!$A$1:$BE$400,AN$1,FALSE)</f>
        <v>0</v>
      </c>
      <c r="AO46" s="195">
        <f>VLOOKUP($A46,'mat2'!$A$1:$BE$400,AO$1,FALSE)</f>
        <v>0</v>
      </c>
      <c r="AP46" s="202">
        <f>VLOOKUP($A46,'mat2'!$A$1:$BE$400,AP$1,FALSE)</f>
        <v>0</v>
      </c>
      <c r="AQ46" s="203">
        <f>VLOOKUP($A46,'mat2'!$A$1:$BE$400,AQ$1,FALSE)</f>
        <v>0</v>
      </c>
      <c r="AR46" s="203">
        <f>VLOOKUP($A46,'mat2'!$A$1:$BE$400,AR$1,FALSE)</f>
        <v>0</v>
      </c>
      <c r="AS46" s="199">
        <f>VLOOKUP($A46,'mat2'!$A$1:$BE$400,AS$1,FALSE)</f>
        <v>0</v>
      </c>
      <c r="AT46" s="199">
        <f>VLOOKUP($A46,'mat2'!$A$1:$BE$400,AT$1,FALSE)</f>
        <v>0</v>
      </c>
      <c r="AU46" s="199">
        <f>VLOOKUP($A46,'mat2'!$A$1:$BE$400,AU$1,FALSE)</f>
        <v>0</v>
      </c>
      <c r="AV46" s="199">
        <f>VLOOKUP($A46,'mat2'!$A$1:$BE$400,AV$1,FALSE)</f>
        <v>0</v>
      </c>
      <c r="AW46" s="199">
        <f>VLOOKUP($A46,'mat2'!$A$1:$BE$400,AW$1,FALSE)</f>
        <v>0</v>
      </c>
      <c r="AX46" s="195">
        <f>VLOOKUP($A46,'mat2'!$A$1:$BE$400,AX$1,FALSE)</f>
        <v>0</v>
      </c>
      <c r="AY46" s="201">
        <f>VLOOKUP($A46,'mat2'!$A$1:$BE$400,AY$1,FALSE)</f>
        <v>0</v>
      </c>
      <c r="AZ46" s="199">
        <f>VLOOKUP($A46,'mat2'!$A$1:$BE$400,AZ$1,FALSE)</f>
        <v>0</v>
      </c>
      <c r="BA46" s="203">
        <f>VLOOKUP($A46,'mat2'!$A$1:$BE$400,BA$1,FALSE)</f>
        <v>0</v>
      </c>
      <c r="BB46" s="193">
        <f t="shared" si="0"/>
        <v>0</v>
      </c>
      <c r="BC46" s="206" t="str">
        <f t="shared" si="3"/>
        <v xml:space="preserve">   49    9 中間杭杭頭部###中間杭杭頭部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6" s="206">
        <f t="shared" si="4"/>
        <v>3</v>
      </c>
      <c r="BE46" s="209" t="str">
        <f t="shared" si="5"/>
        <v xml:space="preserve">   49    9 中間杭杭頭部###中間杭杭頭部</v>
      </c>
      <c r="BF46" s="207" t="str">
        <f t="shared" si="6"/>
        <v xml:space="preserve">    0.0000       0.0    0.0000       0.0    0.0000    0.0000 0.0000E+0 0.0000E+0</v>
      </c>
      <c r="BG46" s="212" t="str">
        <f t="shared" si="7"/>
        <v xml:space="preserve">    0.0000    0.0000 0.0000E+0    0.0000    0    0    0    0    0.0000    0    0</v>
      </c>
      <c r="BH46" s="210" t="str">
        <f t="shared" si="8"/>
        <v xml:space="preserve">    0.0000    0    0    0.0000   0.00000    0    0 0.0000E+0 0.0000E+0    0    0</v>
      </c>
      <c r="BI46" s="214" t="str">
        <f t="shared" si="9"/>
        <v xml:space="preserve">    0.0000    0.0000    0.0000    0.0000    0.0000    0.0000    0.0000    0.0000</v>
      </c>
      <c r="BJ46" s="211" t="str">
        <f t="shared" si="10"/>
        <v xml:space="preserve">    0    0 0.0000E+0                                       0.0000</v>
      </c>
      <c r="BK46" s="213" t="str">
        <f t="shared" si="11"/>
        <v xml:space="preserve">         0    0.0000    0.0000    0.0000    0.0000    0.0000                    </v>
      </c>
      <c r="BL46" s="132"/>
      <c r="BM46" s="132"/>
      <c r="BN46" s="132"/>
      <c r="BO46" s="132" t="s">
        <v>473</v>
      </c>
      <c r="BP46" s="31" t="str">
        <f t="shared" ca="1" si="1"/>
        <v>===37番ﾃﾞｰﾀ区切り===
kaneko
37_中間杭杭頭部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6" s="31">
        <f t="shared" si="13"/>
        <v>37</v>
      </c>
      <c r="BR46" s="132" t="str">
        <f t="shared" si="2"/>
        <v>===37番ﾃﾞｰﾀ区切り===</v>
      </c>
    </row>
    <row r="47" spans="1:70">
      <c r="A47">
        <f t="shared" ref="A47:B47" si="47">A46+1</f>
        <v>39</v>
      </c>
      <c r="B47" s="136">
        <f t="shared" si="47"/>
        <v>38</v>
      </c>
      <c r="C47" s="135">
        <f>VLOOKUP($A47,'mat2'!$A$1:$BE$400,C$1,FALSE)</f>
        <v>50</v>
      </c>
      <c r="D47" s="32" t="str">
        <f>VLOOKUP($A47,'mat2'!$A$1:$BE$400,D$1,FALSE)</f>
        <v>陸側杭杭頭部</v>
      </c>
      <c r="E47" s="195">
        <f>VLOOKUP($A47,'mat2'!$A$1:$BE$400,E$1,FALSE)</f>
        <v>0</v>
      </c>
      <c r="F47" s="196">
        <f>VLOOKUP($A47,'mat2'!$A$1:$BE$400,F$1,FALSE)</f>
        <v>0</v>
      </c>
      <c r="G47" s="85">
        <f>VLOOKUP($A47,'mat2'!$A$1:$BE$400,G$1,FALSE)</f>
        <v>0</v>
      </c>
      <c r="H47" s="197">
        <f>VLOOKUP($A47,'mat2'!$A$1:$BE$400,H$1,FALSE)</f>
        <v>0</v>
      </c>
      <c r="I47" s="85">
        <f>VLOOKUP($A47,'mat2'!$A$1:$BE$400,I$1,FALSE)</f>
        <v>0</v>
      </c>
      <c r="J47" s="197">
        <f>VLOOKUP($A47,'mat2'!$A$1:$BE$400,J$1,FALSE)</f>
        <v>0</v>
      </c>
      <c r="K47" s="195">
        <f>VLOOKUP($A47,'mat2'!$A$1:$BE$400,K$1,FALSE)</f>
        <v>0</v>
      </c>
      <c r="L47" s="195">
        <f>VLOOKUP($A47,'mat2'!$A$1:$BE$400,L$1,FALSE)</f>
        <v>0</v>
      </c>
      <c r="M47" s="198">
        <f>VLOOKUP($A47,'mat2'!$A$1:$BE$400,M$1,FALSE)</f>
        <v>0</v>
      </c>
      <c r="N47" s="195">
        <f>VLOOKUP($A47,'mat2'!$A$1:$BE$400,N$1,FALSE)</f>
        <v>0</v>
      </c>
      <c r="O47" s="196">
        <f>VLOOKUP($A47,'mat2'!$A$1:$BE$400,O$1,FALSE)</f>
        <v>0</v>
      </c>
      <c r="P47" s="196">
        <f>VLOOKUP($A47,'mat2'!$A$1:$BE$400,P$1,FALSE)</f>
        <v>0</v>
      </c>
      <c r="Q47" s="194">
        <f>VLOOKUP($A47,'mat2'!$A$1:$BE$400,Q$1,FALSE)</f>
        <v>0</v>
      </c>
      <c r="R47" s="195">
        <f>VLOOKUP($A47,'mat2'!$A$1:$BE$400,R$1,FALSE)</f>
        <v>0</v>
      </c>
      <c r="S47" s="195">
        <f>VLOOKUP($A47,'mat2'!$A$1:$BE$400,S$1,FALSE)</f>
        <v>0</v>
      </c>
      <c r="T47" s="195">
        <f>VLOOKUP($A47,'mat2'!$A$1:$BE$400,T$1,FALSE)</f>
        <v>0</v>
      </c>
      <c r="U47" s="195">
        <f>VLOOKUP($A47,'mat2'!$A$1:$BE$400,U$1,FALSE)</f>
        <v>0</v>
      </c>
      <c r="V47" s="195">
        <f>VLOOKUP($A47,'mat2'!$A$1:$BE$400,V$1,FALSE)</f>
        <v>0</v>
      </c>
      <c r="W47" s="194">
        <f>VLOOKUP($A47,'mat2'!$A$1:$BE$400,W$1,FALSE)</f>
        <v>0</v>
      </c>
      <c r="X47" s="194">
        <f>VLOOKUP($A47,'mat2'!$A$1:$BE$400,X$1,FALSE)</f>
        <v>0</v>
      </c>
      <c r="Y47" s="194">
        <f>VLOOKUP($A47,'mat2'!$A$1:$BE$400,Y$1,FALSE)</f>
        <v>0</v>
      </c>
      <c r="Z47" s="194">
        <f>VLOOKUP($A47,'mat2'!$A$1:$BE$400,Z$1,FALSE)</f>
        <v>0</v>
      </c>
      <c r="AA47" s="195">
        <f>VLOOKUP($A47,'mat2'!$A$1:$BE$400,AA$1,FALSE)</f>
        <v>0</v>
      </c>
      <c r="AB47" s="195">
        <f>VLOOKUP($A47,'mat2'!$A$1:$BE$400,AB$1,FALSE)</f>
        <v>0</v>
      </c>
      <c r="AC47" s="195">
        <f>VLOOKUP($A47,'mat2'!$A$1:$BE$400,AC$1,FALSE)</f>
        <v>0</v>
      </c>
      <c r="AD47" s="197">
        <f>VLOOKUP($A47,'mat2'!$A$1:$BE$400,AD$1,FALSE)</f>
        <v>0</v>
      </c>
      <c r="AE47" s="197">
        <f>VLOOKUP($A47,'mat2'!$A$1:$BE$400,AE$1,FALSE)</f>
        <v>0</v>
      </c>
      <c r="AF47" s="197" t="str">
        <f>VLOOKUP($A47,'mat2'!$A$1:$BE$400,AF$1,FALSE)</f>
        <v/>
      </c>
      <c r="AG47" s="197" t="str">
        <f>VLOOKUP($A47,'mat2'!$A$1:$BE$400,AG$1,FALSE)</f>
        <v/>
      </c>
      <c r="AH47" s="195">
        <f>VLOOKUP($A47,'mat2'!$A$1:$BE$400,AH$1,FALSE)</f>
        <v>0</v>
      </c>
      <c r="AI47" s="199">
        <f>VLOOKUP($A47,'mat2'!$A$1:$BE$400,AI$1,FALSE)</f>
        <v>0</v>
      </c>
      <c r="AJ47" s="200">
        <f>VLOOKUP($A47,'mat2'!$A$1:$BE$400,AJ$1,FALSE)</f>
        <v>0</v>
      </c>
      <c r="AK47" s="195">
        <f>VLOOKUP($A47,'mat2'!$A$1:$BE$400,AK$1,FALSE)</f>
        <v>0</v>
      </c>
      <c r="AL47" s="193">
        <f>VLOOKUP($A47,'mat2'!$A$1:$BE$400,AL$1,FALSE)</f>
        <v>0</v>
      </c>
      <c r="AM47" s="201">
        <f>VLOOKUP($A47,'mat2'!$A$1:$BE$400,AM$1,FALSE)</f>
        <v>0</v>
      </c>
      <c r="AN47" s="201">
        <f>VLOOKUP($A47,'mat2'!$A$1:$BE$400,AN$1,FALSE)</f>
        <v>0</v>
      </c>
      <c r="AO47" s="195">
        <f>VLOOKUP($A47,'mat2'!$A$1:$BE$400,AO$1,FALSE)</f>
        <v>0</v>
      </c>
      <c r="AP47" s="202">
        <f>VLOOKUP($A47,'mat2'!$A$1:$BE$400,AP$1,FALSE)</f>
        <v>0</v>
      </c>
      <c r="AQ47" s="203">
        <f>VLOOKUP($A47,'mat2'!$A$1:$BE$400,AQ$1,FALSE)</f>
        <v>0</v>
      </c>
      <c r="AR47" s="203">
        <f>VLOOKUP($A47,'mat2'!$A$1:$BE$400,AR$1,FALSE)</f>
        <v>0</v>
      </c>
      <c r="AS47" s="199">
        <f>VLOOKUP($A47,'mat2'!$A$1:$BE$400,AS$1,FALSE)</f>
        <v>0</v>
      </c>
      <c r="AT47" s="199">
        <f>VLOOKUP($A47,'mat2'!$A$1:$BE$400,AT$1,FALSE)</f>
        <v>0</v>
      </c>
      <c r="AU47" s="199">
        <f>VLOOKUP($A47,'mat2'!$A$1:$BE$400,AU$1,FALSE)</f>
        <v>0</v>
      </c>
      <c r="AV47" s="199">
        <f>VLOOKUP($A47,'mat2'!$A$1:$BE$400,AV$1,FALSE)</f>
        <v>0</v>
      </c>
      <c r="AW47" s="199">
        <f>VLOOKUP($A47,'mat2'!$A$1:$BE$400,AW$1,FALSE)</f>
        <v>0</v>
      </c>
      <c r="AX47" s="195">
        <f>VLOOKUP($A47,'mat2'!$A$1:$BE$400,AX$1,FALSE)</f>
        <v>0</v>
      </c>
      <c r="AY47" s="201">
        <f>VLOOKUP($A47,'mat2'!$A$1:$BE$400,AY$1,FALSE)</f>
        <v>0</v>
      </c>
      <c r="AZ47" s="199">
        <f>VLOOKUP($A47,'mat2'!$A$1:$BE$400,AZ$1,FALSE)</f>
        <v>0</v>
      </c>
      <c r="BA47" s="203">
        <f>VLOOKUP($A47,'mat2'!$A$1:$BE$400,BA$1,FALSE)</f>
        <v>0</v>
      </c>
      <c r="BB47" s="193">
        <f t="shared" si="0"/>
        <v>0</v>
      </c>
      <c r="BC47" s="206" t="str">
        <f t="shared" si="3"/>
        <v xml:space="preserve">   50    9 陸側杭杭頭部###陸側杭杭頭部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7" s="206">
        <f t="shared" si="4"/>
        <v>3</v>
      </c>
      <c r="BE47" s="209" t="str">
        <f t="shared" si="5"/>
        <v xml:space="preserve">   50    9 陸側杭杭頭部###陸側杭杭頭部</v>
      </c>
      <c r="BF47" s="207" t="str">
        <f t="shared" si="6"/>
        <v xml:space="preserve">    0.0000       0.0    0.0000       0.0    0.0000    0.0000 0.0000E+0 0.0000E+0</v>
      </c>
      <c r="BG47" s="212" t="str">
        <f t="shared" si="7"/>
        <v xml:space="preserve">    0.0000    0.0000 0.0000E+0    0.0000    0    0    0    0    0.0000    0    0</v>
      </c>
      <c r="BH47" s="210" t="str">
        <f t="shared" si="8"/>
        <v xml:space="preserve">    0.0000    0    0    0.0000   0.00000    0    0 0.0000E+0 0.0000E+0    0    0</v>
      </c>
      <c r="BI47" s="214" t="str">
        <f t="shared" si="9"/>
        <v xml:space="preserve">    0.0000    0.0000    0.0000    0.0000    0.0000    0.0000    0.0000    0.0000</v>
      </c>
      <c r="BJ47" s="211" t="str">
        <f t="shared" si="10"/>
        <v xml:space="preserve">    0    0 0.0000E+0                                       0.0000</v>
      </c>
      <c r="BK47" s="213" t="str">
        <f t="shared" si="11"/>
        <v xml:space="preserve">         0    0.0000    0.0000    0.0000    0.0000    0.0000                    </v>
      </c>
      <c r="BL47" s="132"/>
      <c r="BM47" s="132"/>
      <c r="BN47" s="132"/>
      <c r="BO47" s="132" t="s">
        <v>473</v>
      </c>
      <c r="BP47" s="31" t="str">
        <f t="shared" ca="1" si="1"/>
        <v>===38番ﾃﾞｰﾀ区切り===
kaneko
38_陸側杭杭頭部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7" s="31">
        <f t="shared" si="13"/>
        <v>38</v>
      </c>
      <c r="BR47" s="132" t="str">
        <f t="shared" si="2"/>
        <v>===38番ﾃﾞｰﾀ区切り===</v>
      </c>
    </row>
    <row r="48" spans="1:70">
      <c r="A48">
        <f t="shared" ref="A48:B48" si="48">A47+1</f>
        <v>40</v>
      </c>
      <c r="B48" s="136">
        <f t="shared" si="48"/>
        <v>39</v>
      </c>
      <c r="C48" s="135" t="str">
        <f>VLOOKUP($A48,'mat2'!$A$1:$BE$400,C$1,FALSE)</f>
        <v>MA</v>
      </c>
      <c r="D48" s="32" t="str">
        <f>VLOOKUP($A48,'mat2'!$A$1:$BE$400,D$1,FALSE)</f>
        <v>XHED</v>
      </c>
      <c r="E48" s="195" t="str">
        <f>VLOOKUP($A48,'mat2'!$A$1:$BE$400,E$1,FALSE)</f>
        <v>RNMY01</v>
      </c>
      <c r="F48" s="196" t="str">
        <f>VLOOKUP($A48,'mat2'!$A$1:$BE$400,F$1,FALSE)</f>
        <v>RMMY01</v>
      </c>
      <c r="G48" s="85" t="str">
        <f>VLOOKUP($A48,'mat2'!$A$1:$BE$400,G$1,FALSE)</f>
        <v>RNMY02</v>
      </c>
      <c r="H48" s="197" t="str">
        <f>VLOOKUP($A48,'mat2'!$A$1:$BE$400,H$1,FALSE)</f>
        <v>RMMY02</v>
      </c>
      <c r="I48" s="85" t="str">
        <f>VLOOKUP($A48,'mat2'!$A$1:$BE$400,I$1,FALSE)</f>
        <v>RNMY03</v>
      </c>
      <c r="J48" s="197" t="str">
        <f>VLOOKUP($A48,'mat2'!$A$1:$BE$400,J$1,FALSE)</f>
        <v>RMMY03</v>
      </c>
      <c r="K48" s="195" t="str">
        <f>VLOOKUP($A48,'mat2'!$A$1:$BE$400,K$1,FALSE)</f>
        <v>RNMY04</v>
      </c>
      <c r="L48" s="195" t="str">
        <f>VLOOKUP($A48,'mat2'!$A$1:$BE$400,L$1,FALSE)</f>
        <v>RMMY04</v>
      </c>
      <c r="M48" s="198" t="str">
        <f>VLOOKUP($A48,'mat2'!$A$1:$BE$400,M$1,FALSE)</f>
        <v>RNMY05</v>
      </c>
      <c r="N48" s="195" t="str">
        <f>VLOOKUP($A48,'mat2'!$A$1:$BE$400,N$1,FALSE)</f>
        <v>RMMY05</v>
      </c>
      <c r="O48" s="196" t="str">
        <f>VLOOKUP($A48,'mat2'!$A$1:$BE$400,O$1,FALSE)</f>
        <v>RNMY06</v>
      </c>
      <c r="P48" s="196" t="str">
        <f>VLOOKUP($A48,'mat2'!$A$1:$BE$400,P$1,FALSE)</f>
        <v>RMMY06</v>
      </c>
      <c r="Q48" s="194" t="str">
        <f>VLOOKUP($A48,'mat2'!$A$1:$BE$400,Q$1,FALSE)</f>
        <v>RMMY07</v>
      </c>
      <c r="R48" s="195" t="str">
        <f>VLOOKUP($A48,'mat2'!$A$1:$BE$400,R$1,FALSE)</f>
        <v>RNMY08</v>
      </c>
      <c r="S48" s="195" t="str">
        <f>VLOOKUP($A48,'mat2'!$A$1:$BE$400,S$1,FALSE)</f>
        <v>RMMY08</v>
      </c>
      <c r="T48" s="195" t="str">
        <f>VLOOKUP($A48,'mat2'!$A$1:$BE$400,T$1,FALSE)</f>
        <v>RNMY09</v>
      </c>
      <c r="U48" s="195" t="str">
        <f>VLOOKUP($A48,'mat2'!$A$1:$BE$400,U$1,FALSE)</f>
        <v>RMMY09</v>
      </c>
      <c r="V48" s="195" t="str">
        <f>VLOOKUP($A48,'mat2'!$A$1:$BE$400,V$1,FALSE)</f>
        <v>RNMY10</v>
      </c>
      <c r="W48" s="194" t="str">
        <f>VLOOKUP($A48,'mat2'!$A$1:$BE$400,W$1,FALSE)</f>
        <v>RNMY07</v>
      </c>
      <c r="X48" s="194" t="str">
        <f>VLOOKUP($A48,'mat2'!$A$1:$BE$400,X$1,FALSE)</f>
        <v>RMMY19</v>
      </c>
      <c r="Y48" s="194" t="str">
        <f>VLOOKUP($A48,'mat2'!$A$1:$BE$400,Y$1,FALSE)</f>
        <v>RNMY20</v>
      </c>
      <c r="Z48" s="194" t="str">
        <f>VLOOKUP($A48,'mat2'!$A$1:$BE$400,Z$1,FALSE)</f>
        <v>RNMY22</v>
      </c>
      <c r="AA48" s="195" t="str">
        <f>VLOOKUP($A48,'mat2'!$A$1:$BE$400,AA$1,FALSE)</f>
        <v>RMMY22</v>
      </c>
      <c r="AB48" s="195" t="str">
        <f>VLOOKUP($A48,'mat2'!$A$1:$BE$400,AB$1,FALSE)</f>
        <v>RNMY23</v>
      </c>
      <c r="AC48" s="195" t="str">
        <f>VLOOKUP($A48,'mat2'!$A$1:$BE$400,AC$1,FALSE)</f>
        <v>RMMY23</v>
      </c>
      <c r="AD48" s="197" t="str">
        <f>VLOOKUP($A48,'mat2'!$A$1:$BE$400,AD$1,FALSE)</f>
        <v>RNMY24</v>
      </c>
      <c r="AE48" s="197" t="str">
        <f>VLOOKUP($A48,'mat2'!$A$1:$BE$400,AE$1,FALSE)</f>
        <v>RMMY24</v>
      </c>
      <c r="AF48" s="197" t="str">
        <f>VLOOKUP($A48,'mat2'!$A$1:$BE$400,AF$1,FALSE)</f>
        <v/>
      </c>
      <c r="AG48" s="197" t="str">
        <f>VLOOKUP($A48,'mat2'!$A$1:$BE$400,AG$1,FALSE)</f>
        <v/>
      </c>
      <c r="AH48" s="195" t="str">
        <f>VLOOKUP($A48,'mat2'!$A$1:$BE$400,AH$1,FALSE)</f>
        <v>RNMY13</v>
      </c>
      <c r="AI48" s="199" t="str">
        <f>VLOOKUP($A48,'mat2'!$A$1:$BE$400,AI$1,FALSE)</f>
        <v>RNMY12</v>
      </c>
      <c r="AJ48" s="200" t="str">
        <f>VLOOKUP($A48,'mat2'!$A$1:$BE$400,AJ$1,FALSE)</f>
        <v>RMMY12</v>
      </c>
      <c r="AK48" s="195" t="str">
        <f>VLOOKUP($A48,'mat2'!$A$1:$BE$400,AK$1,FALSE)</f>
        <v>RMMY21</v>
      </c>
      <c r="AL48" s="193" t="str">
        <f>VLOOKUP($A48,'mat2'!$A$1:$BE$400,AL$1,FALSE)</f>
        <v>RNMY16</v>
      </c>
      <c r="AM48" s="201" t="str">
        <f>VLOOKUP($A48,'mat2'!$A$1:$BE$400,AM$1,FALSE)</f>
        <v>RNMY15</v>
      </c>
      <c r="AN48" s="201" t="str">
        <f>VLOOKUP($A48,'mat2'!$A$1:$BE$400,AN$1,FALSE)</f>
        <v>RMMY15</v>
      </c>
      <c r="AO48" s="195" t="str">
        <f>VLOOKUP($A48,'mat2'!$A$1:$BE$400,AO$1,FALSE)</f>
        <v>RMMY16</v>
      </c>
      <c r="AP48" s="202" t="str">
        <f>VLOOKUP($A48,'mat2'!$A$1:$BE$400,AP$1,FALSE)</f>
        <v>RMMY13</v>
      </c>
      <c r="AQ48" s="203" t="str">
        <f>VLOOKUP($A48,'mat2'!$A$1:$BE$400,AQ$1,FALSE)</f>
        <v>RNMY14</v>
      </c>
      <c r="AR48" s="203" t="str">
        <f>VLOOKUP($A48,'mat2'!$A$1:$BE$400,AR$1,FALSE)</f>
        <v>RMMY14</v>
      </c>
      <c r="AS48" s="199" t="str">
        <f>VLOOKUP($A48,'mat2'!$A$1:$BE$400,AS$1,FALSE)</f>
        <v>RMMY10</v>
      </c>
      <c r="AT48" s="199" t="str">
        <f>VLOOKUP($A48,'mat2'!$A$1:$BE$400,AT$1,FALSE)</f>
        <v>RNMY11</v>
      </c>
      <c r="AU48" s="199" t="str">
        <f>VLOOKUP($A48,'mat2'!$A$1:$BE$400,AU$1,FALSE)</f>
        <v>RMMY11</v>
      </c>
      <c r="AV48" s="199" t="str">
        <f>VLOOKUP($A48,'mat2'!$A$1:$BE$400,AV$1,FALSE)</f>
        <v>RNMY17</v>
      </c>
      <c r="AW48" s="199" t="str">
        <f>VLOOKUP($A48,'mat2'!$A$1:$BE$400,AW$1,FALSE)</f>
        <v>RMMY17</v>
      </c>
      <c r="AX48" s="195" t="str">
        <f>VLOOKUP($A48,'mat2'!$A$1:$BE$400,AX$1,FALSE)</f>
        <v>RNMY18</v>
      </c>
      <c r="AY48" s="201" t="str">
        <f>VLOOKUP($A48,'mat2'!$A$1:$BE$400,AY$1,FALSE)</f>
        <v>RMMY18</v>
      </c>
      <c r="AZ48" s="199" t="str">
        <f>VLOOKUP($A48,'mat2'!$A$1:$BE$400,AZ$1,FALSE)</f>
        <v>RNMY19</v>
      </c>
      <c r="BA48" s="203" t="str">
        <f>VLOOKUP($A48,'mat2'!$A$1:$BE$400,BA$1,FALSE)</f>
        <v>RMMY20</v>
      </c>
      <c r="BB48" s="193">
        <f t="shared" si="0"/>
        <v>2</v>
      </c>
      <c r="BC48" s="206" t="e">
        <f t="shared" si="3"/>
        <v>#VALUE!</v>
      </c>
      <c r="BD48" s="206">
        <f t="shared" si="4"/>
        <v>0</v>
      </c>
      <c r="BE48" s="209" t="e">
        <f t="shared" si="5"/>
        <v>#VALUE!</v>
      </c>
      <c r="BF48" s="207" t="str">
        <f t="shared" si="6"/>
        <v xml:space="preserve">    RMMY01    RNMY02    RMMY02    RNMY03    RMMY03    RNMY04    RNMY15    RMMY15</v>
      </c>
      <c r="BG48" s="212" t="str">
        <f t="shared" si="7"/>
        <v xml:space="preserve">    RNMY01    RMMY04    RNMY05    RNMY13MMY10MMY11NMY11NMY16    RMMY16NMY12MMY12</v>
      </c>
      <c r="BH48" s="210" t="str">
        <f t="shared" si="8"/>
        <v xml:space="preserve">    RMMY05NMY17MMY17    RNMY18    RMMY18    2MMY13    RNMY14    RMMY14NMY19NMY07</v>
      </c>
      <c r="BI48" s="214" t="str">
        <f t="shared" si="9"/>
        <v xml:space="preserve">    RNMY06    RMMY06    RMMY07    RNMY08    RMMY08    RNMY09    RMMY09    RNMY10</v>
      </c>
      <c r="BJ48" s="211" t="str">
        <f t="shared" si="10"/>
        <v>MMY19NMY20    RMMY20                                       RMMY21</v>
      </c>
      <c r="BK48" s="213" t="e">
        <f t="shared" si="11"/>
        <v>#VALUE!</v>
      </c>
      <c r="BL48" s="132"/>
      <c r="BM48" s="132"/>
      <c r="BN48" s="132"/>
      <c r="BO48" s="132" t="s">
        <v>473</v>
      </c>
      <c r="BP48" s="31" t="str">
        <f t="shared" ca="1" si="1"/>
        <v>===39番ﾃﾞｰﾀ区切り===
kaneko
39_XHED
    9
2018.9.11.11.22.22
荷重ｹｰｽ番号－未定
    RMMY01    RNMY02    RMMY02    RNMY03    RMMY03    RNMY04    RNMY15    RMMY15
    RNMY01    RMMY04    RNMY05    RNMY13MMY10MMY11NMY11NMY16    RMMY16NMY12MMY12
    RMMY05NMY17MMY17    RNMY18    RMMY18    2MMY13    RNMY14    RMMY14NMY19NMY07
    RNMY06    RMMY06    RMMY07    RNMY08    RMMY08    RNMY09    RMMY09    RNMY10
MMY19NMY20    RMMY20                                       RMMY21</v>
      </c>
      <c r="BQ48" s="31">
        <f t="shared" si="13"/>
        <v>39</v>
      </c>
      <c r="BR48" s="132" t="str">
        <f t="shared" si="2"/>
        <v>===39番ﾃﾞｰﾀ区切り===</v>
      </c>
    </row>
    <row r="49" spans="1:70">
      <c r="A49">
        <f t="shared" ref="A49:B49" si="49">A48+1</f>
        <v>41</v>
      </c>
      <c r="B49" s="136">
        <f t="shared" si="49"/>
        <v>40</v>
      </c>
      <c r="C49" s="135">
        <f>VLOOKUP($A49,'mat2'!$A$1:$BE$400,C$1,FALSE)</f>
        <v>36</v>
      </c>
      <c r="D49" s="32" t="str">
        <f>VLOOKUP($A49,'mat2'!$A$1:$BE$400,D$1,FALSE)</f>
        <v>床版</v>
      </c>
      <c r="E49" s="195">
        <f>VLOOKUP($A49,'mat2'!$A$1:$BE$400,E$1,FALSE)</f>
        <v>0</v>
      </c>
      <c r="F49" s="196">
        <f>VLOOKUP($A49,'mat2'!$A$1:$BE$400,F$1,FALSE)</f>
        <v>0</v>
      </c>
      <c r="G49" s="85">
        <f>VLOOKUP($A49,'mat2'!$A$1:$BE$400,G$1,FALSE)</f>
        <v>0</v>
      </c>
      <c r="H49" s="197">
        <f>VLOOKUP($A49,'mat2'!$A$1:$BE$400,H$1,FALSE)</f>
        <v>0</v>
      </c>
      <c r="I49" s="85">
        <f>VLOOKUP($A49,'mat2'!$A$1:$BE$400,I$1,FALSE)</f>
        <v>0</v>
      </c>
      <c r="J49" s="197">
        <f>VLOOKUP($A49,'mat2'!$A$1:$BE$400,J$1,FALSE)</f>
        <v>0</v>
      </c>
      <c r="K49" s="195">
        <f>VLOOKUP($A49,'mat2'!$A$1:$BE$400,K$1,FALSE)</f>
        <v>0</v>
      </c>
      <c r="L49" s="195">
        <f>VLOOKUP($A49,'mat2'!$A$1:$BE$400,L$1,FALSE)</f>
        <v>0</v>
      </c>
      <c r="M49" s="198">
        <f>VLOOKUP($A49,'mat2'!$A$1:$BE$400,M$1,FALSE)</f>
        <v>0</v>
      </c>
      <c r="N49" s="195">
        <f>VLOOKUP($A49,'mat2'!$A$1:$BE$400,N$1,FALSE)</f>
        <v>0</v>
      </c>
      <c r="O49" s="196">
        <f>VLOOKUP($A49,'mat2'!$A$1:$BE$400,O$1,FALSE)</f>
        <v>0</v>
      </c>
      <c r="P49" s="196">
        <f>VLOOKUP($A49,'mat2'!$A$1:$BE$400,P$1,FALSE)</f>
        <v>0</v>
      </c>
      <c r="Q49" s="194">
        <f>VLOOKUP($A49,'mat2'!$A$1:$BE$400,Q$1,FALSE)</f>
        <v>0</v>
      </c>
      <c r="R49" s="195">
        <f>VLOOKUP($A49,'mat2'!$A$1:$BE$400,R$1,FALSE)</f>
        <v>0</v>
      </c>
      <c r="S49" s="195">
        <f>VLOOKUP($A49,'mat2'!$A$1:$BE$400,S$1,FALSE)</f>
        <v>0</v>
      </c>
      <c r="T49" s="195">
        <f>VLOOKUP($A49,'mat2'!$A$1:$BE$400,T$1,FALSE)</f>
        <v>0</v>
      </c>
      <c r="U49" s="195">
        <f>VLOOKUP($A49,'mat2'!$A$1:$BE$400,U$1,FALSE)</f>
        <v>0</v>
      </c>
      <c r="V49" s="195">
        <f>VLOOKUP($A49,'mat2'!$A$1:$BE$400,V$1,FALSE)</f>
        <v>0</v>
      </c>
      <c r="W49" s="194">
        <f>VLOOKUP($A49,'mat2'!$A$1:$BE$400,W$1,FALSE)</f>
        <v>0</v>
      </c>
      <c r="X49" s="194">
        <f>VLOOKUP($A49,'mat2'!$A$1:$BE$400,X$1,FALSE)</f>
        <v>0</v>
      </c>
      <c r="Y49" s="194">
        <f>VLOOKUP($A49,'mat2'!$A$1:$BE$400,Y$1,FALSE)</f>
        <v>0</v>
      </c>
      <c r="Z49" s="194">
        <f>VLOOKUP($A49,'mat2'!$A$1:$BE$400,Z$1,FALSE)</f>
        <v>0</v>
      </c>
      <c r="AA49" s="195">
        <f>VLOOKUP($A49,'mat2'!$A$1:$BE$400,AA$1,FALSE)</f>
        <v>0</v>
      </c>
      <c r="AB49" s="195">
        <f>VLOOKUP($A49,'mat2'!$A$1:$BE$400,AB$1,FALSE)</f>
        <v>0</v>
      </c>
      <c r="AC49" s="195">
        <f>VLOOKUP($A49,'mat2'!$A$1:$BE$400,AC$1,FALSE)</f>
        <v>0</v>
      </c>
      <c r="AD49" s="197">
        <f>VLOOKUP($A49,'mat2'!$A$1:$BE$400,AD$1,FALSE)</f>
        <v>0</v>
      </c>
      <c r="AE49" s="197">
        <f>VLOOKUP($A49,'mat2'!$A$1:$BE$400,AE$1,FALSE)</f>
        <v>0</v>
      </c>
      <c r="AF49" s="197" t="str">
        <f>VLOOKUP($A49,'mat2'!$A$1:$BE$400,AF$1,FALSE)</f>
        <v/>
      </c>
      <c r="AG49" s="197" t="str">
        <f>VLOOKUP($A49,'mat2'!$A$1:$BE$400,AG$1,FALSE)</f>
        <v/>
      </c>
      <c r="AH49" s="195">
        <f>VLOOKUP($A49,'mat2'!$A$1:$BE$400,AH$1,FALSE)</f>
        <v>0</v>
      </c>
      <c r="AI49" s="199">
        <f>VLOOKUP($A49,'mat2'!$A$1:$BE$400,AI$1,FALSE)</f>
        <v>0</v>
      </c>
      <c r="AJ49" s="200">
        <f>VLOOKUP($A49,'mat2'!$A$1:$BE$400,AJ$1,FALSE)</f>
        <v>0</v>
      </c>
      <c r="AK49" s="195">
        <f>VLOOKUP($A49,'mat2'!$A$1:$BE$400,AK$1,FALSE)</f>
        <v>0</v>
      </c>
      <c r="AL49" s="193">
        <f>VLOOKUP($A49,'mat2'!$A$1:$BE$400,AL$1,FALSE)</f>
        <v>0</v>
      </c>
      <c r="AM49" s="201">
        <f>VLOOKUP($A49,'mat2'!$A$1:$BE$400,AM$1,FALSE)</f>
        <v>0</v>
      </c>
      <c r="AN49" s="201">
        <f>VLOOKUP($A49,'mat2'!$A$1:$BE$400,AN$1,FALSE)</f>
        <v>0</v>
      </c>
      <c r="AO49" s="195">
        <f>VLOOKUP($A49,'mat2'!$A$1:$BE$400,AO$1,FALSE)</f>
        <v>0</v>
      </c>
      <c r="AP49" s="202">
        <f>VLOOKUP($A49,'mat2'!$A$1:$BE$400,AP$1,FALSE)</f>
        <v>0</v>
      </c>
      <c r="AQ49" s="203">
        <f>VLOOKUP($A49,'mat2'!$A$1:$BE$400,AQ$1,FALSE)</f>
        <v>0</v>
      </c>
      <c r="AR49" s="203">
        <f>VLOOKUP($A49,'mat2'!$A$1:$BE$400,AR$1,FALSE)</f>
        <v>0</v>
      </c>
      <c r="AS49" s="199">
        <f>VLOOKUP($A49,'mat2'!$A$1:$BE$400,AS$1,FALSE)</f>
        <v>0</v>
      </c>
      <c r="AT49" s="199">
        <f>VLOOKUP($A49,'mat2'!$A$1:$BE$400,AT$1,FALSE)</f>
        <v>0</v>
      </c>
      <c r="AU49" s="199">
        <f>VLOOKUP($A49,'mat2'!$A$1:$BE$400,AU$1,FALSE)</f>
        <v>0</v>
      </c>
      <c r="AV49" s="199">
        <f>VLOOKUP($A49,'mat2'!$A$1:$BE$400,AV$1,FALSE)</f>
        <v>0</v>
      </c>
      <c r="AW49" s="199">
        <f>VLOOKUP($A49,'mat2'!$A$1:$BE$400,AW$1,FALSE)</f>
        <v>0</v>
      </c>
      <c r="AX49" s="195">
        <f>VLOOKUP($A49,'mat2'!$A$1:$BE$400,AX$1,FALSE)</f>
        <v>0</v>
      </c>
      <c r="AY49" s="201">
        <f>VLOOKUP($A49,'mat2'!$A$1:$BE$400,AY$1,FALSE)</f>
        <v>0</v>
      </c>
      <c r="AZ49" s="199">
        <f>VLOOKUP($A49,'mat2'!$A$1:$BE$400,AZ$1,FALSE)</f>
        <v>0</v>
      </c>
      <c r="BA49" s="203">
        <f>VLOOKUP($A49,'mat2'!$A$1:$BE$400,BA$1,FALSE)</f>
        <v>0</v>
      </c>
      <c r="BB49" s="193">
        <f t="shared" si="0"/>
        <v>0</v>
      </c>
      <c r="BC49" s="206" t="str">
        <f t="shared" si="3"/>
        <v xml:space="preserve">   36    9 床版###床版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49" s="206">
        <f t="shared" si="4"/>
        <v>3</v>
      </c>
      <c r="BE49" s="209" t="str">
        <f t="shared" si="5"/>
        <v xml:space="preserve">   36    9 床版###床版</v>
      </c>
      <c r="BF49" s="207" t="str">
        <f t="shared" si="6"/>
        <v xml:space="preserve">    0.0000       0.0    0.0000       0.0    0.0000    0.0000 0.0000E+0 0.0000E+0</v>
      </c>
      <c r="BG49" s="212" t="str">
        <f t="shared" si="7"/>
        <v xml:space="preserve">    0.0000    0.0000 0.0000E+0    0.0000    0    0    0    0    0.0000    0    0</v>
      </c>
      <c r="BH49" s="210" t="str">
        <f t="shared" si="8"/>
        <v xml:space="preserve">    0.0000    0    0    0.0000   0.00000    0    0 0.0000E+0 0.0000E+0    0    0</v>
      </c>
      <c r="BI49" s="214" t="str">
        <f t="shared" si="9"/>
        <v xml:space="preserve">    0.0000    0.0000    0.0000    0.0000    0.0000    0.0000    0.0000    0.0000</v>
      </c>
      <c r="BJ49" s="211" t="str">
        <f t="shared" si="10"/>
        <v xml:space="preserve">    0    0 0.0000E+0                                       0.0000</v>
      </c>
      <c r="BK49" s="213" t="str">
        <f t="shared" si="11"/>
        <v xml:space="preserve">         0    0.0000    0.0000    0.0000    0.0000    0.0000                    </v>
      </c>
      <c r="BL49" s="132"/>
      <c r="BM49" s="132"/>
      <c r="BN49" s="132"/>
      <c r="BO49" s="132" t="s">
        <v>473</v>
      </c>
      <c r="BP49" s="31" t="str">
        <f t="shared" ca="1" si="1"/>
        <v>===40番ﾃﾞｰﾀ区切り===
kaneko
40_床版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49" s="31">
        <f t="shared" si="13"/>
        <v>40</v>
      </c>
      <c r="BR49" s="132" t="str">
        <f t="shared" si="2"/>
        <v>===40番ﾃﾞｰﾀ区切り===</v>
      </c>
    </row>
    <row r="50" spans="1:70">
      <c r="A50">
        <f t="shared" ref="A50:B50" si="50">A49+1</f>
        <v>42</v>
      </c>
      <c r="B50" s="136">
        <f t="shared" si="50"/>
        <v>41</v>
      </c>
      <c r="C50" s="135">
        <f>VLOOKUP($A50,'mat2'!$A$1:$BE$400,C$1,FALSE)</f>
        <v>41</v>
      </c>
      <c r="D50" s="32" t="str">
        <f>VLOOKUP($A50,'mat2'!$A$1:$BE$400,D$1,FALSE)</f>
        <v>海側杭</v>
      </c>
      <c r="E50" s="195">
        <f>VLOOKUP($A50,'mat2'!$A$1:$BE$400,E$1,FALSE)</f>
        <v>0</v>
      </c>
      <c r="F50" s="196">
        <f>VLOOKUP($A50,'mat2'!$A$1:$BE$400,F$1,FALSE)</f>
        <v>0</v>
      </c>
      <c r="G50" s="85">
        <f>VLOOKUP($A50,'mat2'!$A$1:$BE$400,G$1,FALSE)</f>
        <v>0</v>
      </c>
      <c r="H50" s="197">
        <f>VLOOKUP($A50,'mat2'!$A$1:$BE$400,H$1,FALSE)</f>
        <v>0</v>
      </c>
      <c r="I50" s="85">
        <f>VLOOKUP($A50,'mat2'!$A$1:$BE$400,I$1,FALSE)</f>
        <v>0</v>
      </c>
      <c r="J50" s="197">
        <f>VLOOKUP($A50,'mat2'!$A$1:$BE$400,J$1,FALSE)</f>
        <v>0</v>
      </c>
      <c r="K50" s="195">
        <f>VLOOKUP($A50,'mat2'!$A$1:$BE$400,K$1,FALSE)</f>
        <v>0</v>
      </c>
      <c r="L50" s="195">
        <f>VLOOKUP($A50,'mat2'!$A$1:$BE$400,L$1,FALSE)</f>
        <v>0</v>
      </c>
      <c r="M50" s="198">
        <f>VLOOKUP($A50,'mat2'!$A$1:$BE$400,M$1,FALSE)</f>
        <v>0</v>
      </c>
      <c r="N50" s="195">
        <f>VLOOKUP($A50,'mat2'!$A$1:$BE$400,N$1,FALSE)</f>
        <v>0</v>
      </c>
      <c r="O50" s="196">
        <f>VLOOKUP($A50,'mat2'!$A$1:$BE$400,O$1,FALSE)</f>
        <v>0</v>
      </c>
      <c r="P50" s="196">
        <f>VLOOKUP($A50,'mat2'!$A$1:$BE$400,P$1,FALSE)</f>
        <v>0</v>
      </c>
      <c r="Q50" s="194">
        <f>VLOOKUP($A50,'mat2'!$A$1:$BE$400,Q$1,FALSE)</f>
        <v>0</v>
      </c>
      <c r="R50" s="195">
        <f>VLOOKUP($A50,'mat2'!$A$1:$BE$400,R$1,FALSE)</f>
        <v>0</v>
      </c>
      <c r="S50" s="195">
        <f>VLOOKUP($A50,'mat2'!$A$1:$BE$400,S$1,FALSE)</f>
        <v>0</v>
      </c>
      <c r="T50" s="195">
        <f>VLOOKUP($A50,'mat2'!$A$1:$BE$400,T$1,FALSE)</f>
        <v>0</v>
      </c>
      <c r="U50" s="195">
        <f>VLOOKUP($A50,'mat2'!$A$1:$BE$400,U$1,FALSE)</f>
        <v>0</v>
      </c>
      <c r="V50" s="195">
        <f>VLOOKUP($A50,'mat2'!$A$1:$BE$400,V$1,FALSE)</f>
        <v>0</v>
      </c>
      <c r="W50" s="194">
        <f>VLOOKUP($A50,'mat2'!$A$1:$BE$400,W$1,FALSE)</f>
        <v>0</v>
      </c>
      <c r="X50" s="194">
        <f>VLOOKUP($A50,'mat2'!$A$1:$BE$400,X$1,FALSE)</f>
        <v>0</v>
      </c>
      <c r="Y50" s="194">
        <f>VLOOKUP($A50,'mat2'!$A$1:$BE$400,Y$1,FALSE)</f>
        <v>0</v>
      </c>
      <c r="Z50" s="194">
        <f>VLOOKUP($A50,'mat2'!$A$1:$BE$400,Z$1,FALSE)</f>
        <v>0</v>
      </c>
      <c r="AA50" s="195">
        <f>VLOOKUP($A50,'mat2'!$A$1:$BE$400,AA$1,FALSE)</f>
        <v>0</v>
      </c>
      <c r="AB50" s="195">
        <f>VLOOKUP($A50,'mat2'!$A$1:$BE$400,AB$1,FALSE)</f>
        <v>0</v>
      </c>
      <c r="AC50" s="195">
        <f>VLOOKUP($A50,'mat2'!$A$1:$BE$400,AC$1,FALSE)</f>
        <v>0</v>
      </c>
      <c r="AD50" s="197">
        <f>VLOOKUP($A50,'mat2'!$A$1:$BE$400,AD$1,FALSE)</f>
        <v>0</v>
      </c>
      <c r="AE50" s="197">
        <f>VLOOKUP($A50,'mat2'!$A$1:$BE$400,AE$1,FALSE)</f>
        <v>0</v>
      </c>
      <c r="AF50" s="197" t="str">
        <f>VLOOKUP($A50,'mat2'!$A$1:$BE$400,AF$1,FALSE)</f>
        <v/>
      </c>
      <c r="AG50" s="197" t="str">
        <f>VLOOKUP($A50,'mat2'!$A$1:$BE$400,AG$1,FALSE)</f>
        <v/>
      </c>
      <c r="AH50" s="195">
        <f>VLOOKUP($A50,'mat2'!$A$1:$BE$400,AH$1,FALSE)</f>
        <v>0</v>
      </c>
      <c r="AI50" s="199">
        <f>VLOOKUP($A50,'mat2'!$A$1:$BE$400,AI$1,FALSE)</f>
        <v>0</v>
      </c>
      <c r="AJ50" s="200">
        <f>VLOOKUP($A50,'mat2'!$A$1:$BE$400,AJ$1,FALSE)</f>
        <v>0</v>
      </c>
      <c r="AK50" s="195">
        <f>VLOOKUP($A50,'mat2'!$A$1:$BE$400,AK$1,FALSE)</f>
        <v>0</v>
      </c>
      <c r="AL50" s="193">
        <f>VLOOKUP($A50,'mat2'!$A$1:$BE$400,AL$1,FALSE)</f>
        <v>0</v>
      </c>
      <c r="AM50" s="201">
        <f>VLOOKUP($A50,'mat2'!$A$1:$BE$400,AM$1,FALSE)</f>
        <v>0</v>
      </c>
      <c r="AN50" s="201">
        <f>VLOOKUP($A50,'mat2'!$A$1:$BE$400,AN$1,FALSE)</f>
        <v>0</v>
      </c>
      <c r="AO50" s="195">
        <f>VLOOKUP($A50,'mat2'!$A$1:$BE$400,AO$1,FALSE)</f>
        <v>0</v>
      </c>
      <c r="AP50" s="202">
        <f>VLOOKUP($A50,'mat2'!$A$1:$BE$400,AP$1,FALSE)</f>
        <v>0</v>
      </c>
      <c r="AQ50" s="203">
        <f>VLOOKUP($A50,'mat2'!$A$1:$BE$400,AQ$1,FALSE)</f>
        <v>0</v>
      </c>
      <c r="AR50" s="203">
        <f>VLOOKUP($A50,'mat2'!$A$1:$BE$400,AR$1,FALSE)</f>
        <v>0</v>
      </c>
      <c r="AS50" s="199">
        <f>VLOOKUP($A50,'mat2'!$A$1:$BE$400,AS$1,FALSE)</f>
        <v>0</v>
      </c>
      <c r="AT50" s="199">
        <f>VLOOKUP($A50,'mat2'!$A$1:$BE$400,AT$1,FALSE)</f>
        <v>0</v>
      </c>
      <c r="AU50" s="199">
        <f>VLOOKUP($A50,'mat2'!$A$1:$BE$400,AU$1,FALSE)</f>
        <v>0</v>
      </c>
      <c r="AV50" s="199">
        <f>VLOOKUP($A50,'mat2'!$A$1:$BE$400,AV$1,FALSE)</f>
        <v>0</v>
      </c>
      <c r="AW50" s="199">
        <f>VLOOKUP($A50,'mat2'!$A$1:$BE$400,AW$1,FALSE)</f>
        <v>0</v>
      </c>
      <c r="AX50" s="195">
        <f>VLOOKUP($A50,'mat2'!$A$1:$BE$400,AX$1,FALSE)</f>
        <v>0</v>
      </c>
      <c r="AY50" s="201">
        <f>VLOOKUP($A50,'mat2'!$A$1:$BE$400,AY$1,FALSE)</f>
        <v>0</v>
      </c>
      <c r="AZ50" s="199">
        <f>VLOOKUP($A50,'mat2'!$A$1:$BE$400,AZ$1,FALSE)</f>
        <v>0</v>
      </c>
      <c r="BA50" s="203">
        <f>VLOOKUP($A50,'mat2'!$A$1:$BE$400,BA$1,FALSE)</f>
        <v>0</v>
      </c>
      <c r="BB50" s="193">
        <f t="shared" si="0"/>
        <v>0</v>
      </c>
      <c r="BC50" s="206" t="str">
        <f t="shared" si="3"/>
        <v xml:space="preserve">   41    9 海側杭###海側杭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0" s="206">
        <f t="shared" si="4"/>
        <v>3</v>
      </c>
      <c r="BE50" s="209" t="str">
        <f t="shared" si="5"/>
        <v xml:space="preserve">   41    9 海側杭###海側杭</v>
      </c>
      <c r="BF50" s="207" t="str">
        <f t="shared" si="6"/>
        <v xml:space="preserve">    0.0000       0.0    0.0000       0.0    0.0000    0.0000 0.0000E+0 0.0000E+0</v>
      </c>
      <c r="BG50" s="212" t="str">
        <f t="shared" si="7"/>
        <v xml:space="preserve">    0.0000    0.0000 0.0000E+0    0.0000    0    0    0    0    0.0000    0    0</v>
      </c>
      <c r="BH50" s="210" t="str">
        <f t="shared" si="8"/>
        <v xml:space="preserve">    0.0000    0    0    0.0000   0.00000    0    0 0.0000E+0 0.0000E+0    0    0</v>
      </c>
      <c r="BI50" s="214" t="str">
        <f t="shared" si="9"/>
        <v xml:space="preserve">    0.0000    0.0000    0.0000    0.0000    0.0000    0.0000    0.0000    0.0000</v>
      </c>
      <c r="BJ50" s="211" t="str">
        <f t="shared" si="10"/>
        <v xml:space="preserve">    0    0 0.0000E+0                                       0.0000</v>
      </c>
      <c r="BK50" s="213" t="str">
        <f t="shared" si="11"/>
        <v xml:space="preserve">         0    0.0000    0.0000    0.0000    0.0000    0.0000                    </v>
      </c>
      <c r="BL50" s="132"/>
      <c r="BM50" s="132"/>
      <c r="BN50" s="132"/>
      <c r="BO50" s="132" t="s">
        <v>473</v>
      </c>
      <c r="BP50" s="31" t="str">
        <f t="shared" ca="1" si="1"/>
        <v>===41番ﾃﾞｰﾀ区切り===
kaneko
41_海側杭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50" s="31">
        <f t="shared" si="13"/>
        <v>41</v>
      </c>
      <c r="BR50" s="132" t="str">
        <f t="shared" si="2"/>
        <v>===41番ﾃﾞｰﾀ区切り===</v>
      </c>
    </row>
    <row r="51" spans="1:70">
      <c r="A51">
        <f t="shared" ref="A51:B51" si="51">A50+1</f>
        <v>43</v>
      </c>
      <c r="B51" s="136">
        <f t="shared" si="51"/>
        <v>42</v>
      </c>
      <c r="C51" s="135">
        <f>VLOOKUP($A51,'mat2'!$A$1:$BE$400,C$1,FALSE)</f>
        <v>42</v>
      </c>
      <c r="D51" s="32" t="str">
        <f>VLOOKUP($A51,'mat2'!$A$1:$BE$400,D$1,FALSE)</f>
        <v>中間杭</v>
      </c>
      <c r="E51" s="195">
        <f>VLOOKUP($A51,'mat2'!$A$1:$BE$400,E$1,FALSE)</f>
        <v>0</v>
      </c>
      <c r="F51" s="196">
        <f>VLOOKUP($A51,'mat2'!$A$1:$BE$400,F$1,FALSE)</f>
        <v>0</v>
      </c>
      <c r="G51" s="85">
        <f>VLOOKUP($A51,'mat2'!$A$1:$BE$400,G$1,FALSE)</f>
        <v>0</v>
      </c>
      <c r="H51" s="197">
        <f>VLOOKUP($A51,'mat2'!$A$1:$BE$400,H$1,FALSE)</f>
        <v>0</v>
      </c>
      <c r="I51" s="85">
        <f>VLOOKUP($A51,'mat2'!$A$1:$BE$400,I$1,FALSE)</f>
        <v>0</v>
      </c>
      <c r="J51" s="197">
        <f>VLOOKUP($A51,'mat2'!$A$1:$BE$400,J$1,FALSE)</f>
        <v>0</v>
      </c>
      <c r="K51" s="195">
        <f>VLOOKUP($A51,'mat2'!$A$1:$BE$400,K$1,FALSE)</f>
        <v>0</v>
      </c>
      <c r="L51" s="195">
        <f>VLOOKUP($A51,'mat2'!$A$1:$BE$400,L$1,FALSE)</f>
        <v>0</v>
      </c>
      <c r="M51" s="198">
        <f>VLOOKUP($A51,'mat2'!$A$1:$BE$400,M$1,FALSE)</f>
        <v>0</v>
      </c>
      <c r="N51" s="195">
        <f>VLOOKUP($A51,'mat2'!$A$1:$BE$400,N$1,FALSE)</f>
        <v>0</v>
      </c>
      <c r="O51" s="196">
        <f>VLOOKUP($A51,'mat2'!$A$1:$BE$400,O$1,FALSE)</f>
        <v>0</v>
      </c>
      <c r="P51" s="196">
        <f>VLOOKUP($A51,'mat2'!$A$1:$BE$400,P$1,FALSE)</f>
        <v>0</v>
      </c>
      <c r="Q51" s="194">
        <f>VLOOKUP($A51,'mat2'!$A$1:$BE$400,Q$1,FALSE)</f>
        <v>0</v>
      </c>
      <c r="R51" s="195">
        <f>VLOOKUP($A51,'mat2'!$A$1:$BE$400,R$1,FALSE)</f>
        <v>0</v>
      </c>
      <c r="S51" s="195">
        <f>VLOOKUP($A51,'mat2'!$A$1:$BE$400,S$1,FALSE)</f>
        <v>0</v>
      </c>
      <c r="T51" s="195">
        <f>VLOOKUP($A51,'mat2'!$A$1:$BE$400,T$1,FALSE)</f>
        <v>0</v>
      </c>
      <c r="U51" s="195">
        <f>VLOOKUP($A51,'mat2'!$A$1:$BE$400,U$1,FALSE)</f>
        <v>0</v>
      </c>
      <c r="V51" s="195">
        <f>VLOOKUP($A51,'mat2'!$A$1:$BE$400,V$1,FALSE)</f>
        <v>0</v>
      </c>
      <c r="W51" s="194">
        <f>VLOOKUP($A51,'mat2'!$A$1:$BE$400,W$1,FALSE)</f>
        <v>0</v>
      </c>
      <c r="X51" s="194">
        <f>VLOOKUP($A51,'mat2'!$A$1:$BE$400,X$1,FALSE)</f>
        <v>0</v>
      </c>
      <c r="Y51" s="194">
        <f>VLOOKUP($A51,'mat2'!$A$1:$BE$400,Y$1,FALSE)</f>
        <v>0</v>
      </c>
      <c r="Z51" s="194">
        <f>VLOOKUP($A51,'mat2'!$A$1:$BE$400,Z$1,FALSE)</f>
        <v>0</v>
      </c>
      <c r="AA51" s="195">
        <f>VLOOKUP($A51,'mat2'!$A$1:$BE$400,AA$1,FALSE)</f>
        <v>0</v>
      </c>
      <c r="AB51" s="195">
        <f>VLOOKUP($A51,'mat2'!$A$1:$BE$400,AB$1,FALSE)</f>
        <v>0</v>
      </c>
      <c r="AC51" s="195">
        <f>VLOOKUP($A51,'mat2'!$A$1:$BE$400,AC$1,FALSE)</f>
        <v>0</v>
      </c>
      <c r="AD51" s="197">
        <f>VLOOKUP($A51,'mat2'!$A$1:$BE$400,AD$1,FALSE)</f>
        <v>0</v>
      </c>
      <c r="AE51" s="197">
        <f>VLOOKUP($A51,'mat2'!$A$1:$BE$400,AE$1,FALSE)</f>
        <v>0</v>
      </c>
      <c r="AF51" s="197" t="str">
        <f>VLOOKUP($A51,'mat2'!$A$1:$BE$400,AF$1,FALSE)</f>
        <v/>
      </c>
      <c r="AG51" s="197" t="str">
        <f>VLOOKUP($A51,'mat2'!$A$1:$BE$400,AG$1,FALSE)</f>
        <v/>
      </c>
      <c r="AH51" s="195">
        <f>VLOOKUP($A51,'mat2'!$A$1:$BE$400,AH$1,FALSE)</f>
        <v>0</v>
      </c>
      <c r="AI51" s="199">
        <f>VLOOKUP($A51,'mat2'!$A$1:$BE$400,AI$1,FALSE)</f>
        <v>0</v>
      </c>
      <c r="AJ51" s="200">
        <f>VLOOKUP($A51,'mat2'!$A$1:$BE$400,AJ$1,FALSE)</f>
        <v>0</v>
      </c>
      <c r="AK51" s="195">
        <f>VLOOKUP($A51,'mat2'!$A$1:$BE$400,AK$1,FALSE)</f>
        <v>0</v>
      </c>
      <c r="AL51" s="193">
        <f>VLOOKUP($A51,'mat2'!$A$1:$BE$400,AL$1,FALSE)</f>
        <v>0</v>
      </c>
      <c r="AM51" s="201">
        <f>VLOOKUP($A51,'mat2'!$A$1:$BE$400,AM$1,FALSE)</f>
        <v>0</v>
      </c>
      <c r="AN51" s="201">
        <f>VLOOKUP($A51,'mat2'!$A$1:$BE$400,AN$1,FALSE)</f>
        <v>0</v>
      </c>
      <c r="AO51" s="195">
        <f>VLOOKUP($A51,'mat2'!$A$1:$BE$400,AO$1,FALSE)</f>
        <v>0</v>
      </c>
      <c r="AP51" s="202">
        <f>VLOOKUP($A51,'mat2'!$A$1:$BE$400,AP$1,FALSE)</f>
        <v>0</v>
      </c>
      <c r="AQ51" s="203">
        <f>VLOOKUP($A51,'mat2'!$A$1:$BE$400,AQ$1,FALSE)</f>
        <v>0</v>
      </c>
      <c r="AR51" s="203">
        <f>VLOOKUP($A51,'mat2'!$A$1:$BE$400,AR$1,FALSE)</f>
        <v>0</v>
      </c>
      <c r="AS51" s="199">
        <f>VLOOKUP($A51,'mat2'!$A$1:$BE$400,AS$1,FALSE)</f>
        <v>0</v>
      </c>
      <c r="AT51" s="199">
        <f>VLOOKUP($A51,'mat2'!$A$1:$BE$400,AT$1,FALSE)</f>
        <v>0</v>
      </c>
      <c r="AU51" s="199">
        <f>VLOOKUP($A51,'mat2'!$A$1:$BE$400,AU$1,FALSE)</f>
        <v>0</v>
      </c>
      <c r="AV51" s="199">
        <f>VLOOKUP($A51,'mat2'!$A$1:$BE$400,AV$1,FALSE)</f>
        <v>0</v>
      </c>
      <c r="AW51" s="199">
        <f>VLOOKUP($A51,'mat2'!$A$1:$BE$400,AW$1,FALSE)</f>
        <v>0</v>
      </c>
      <c r="AX51" s="195">
        <f>VLOOKUP($A51,'mat2'!$A$1:$BE$400,AX$1,FALSE)</f>
        <v>0</v>
      </c>
      <c r="AY51" s="201">
        <f>VLOOKUP($A51,'mat2'!$A$1:$BE$400,AY$1,FALSE)</f>
        <v>0</v>
      </c>
      <c r="AZ51" s="199">
        <f>VLOOKUP($A51,'mat2'!$A$1:$BE$400,AZ$1,FALSE)</f>
        <v>0</v>
      </c>
      <c r="BA51" s="203">
        <f>VLOOKUP($A51,'mat2'!$A$1:$BE$400,BA$1,FALSE)</f>
        <v>0</v>
      </c>
      <c r="BB51" s="193">
        <f t="shared" si="0"/>
        <v>0</v>
      </c>
      <c r="BC51" s="206" t="str">
        <f t="shared" si="3"/>
        <v xml:space="preserve">   42    9 中間杭###中間杭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1" s="206">
        <f t="shared" si="4"/>
        <v>3</v>
      </c>
      <c r="BE51" s="209" t="str">
        <f t="shared" si="5"/>
        <v xml:space="preserve">   42    9 中間杭###中間杭</v>
      </c>
      <c r="BF51" s="207" t="str">
        <f t="shared" si="6"/>
        <v xml:space="preserve">    0.0000       0.0    0.0000       0.0    0.0000    0.0000 0.0000E+0 0.0000E+0</v>
      </c>
      <c r="BG51" s="212" t="str">
        <f t="shared" si="7"/>
        <v xml:space="preserve">    0.0000    0.0000 0.0000E+0    0.0000    0    0    0    0    0.0000    0    0</v>
      </c>
      <c r="BH51" s="210" t="str">
        <f t="shared" si="8"/>
        <v xml:space="preserve">    0.0000    0    0    0.0000   0.00000    0    0 0.0000E+0 0.0000E+0    0    0</v>
      </c>
      <c r="BI51" s="214" t="str">
        <f t="shared" si="9"/>
        <v xml:space="preserve">    0.0000    0.0000    0.0000    0.0000    0.0000    0.0000    0.0000    0.0000</v>
      </c>
      <c r="BJ51" s="211" t="str">
        <f t="shared" si="10"/>
        <v xml:space="preserve">    0    0 0.0000E+0                                       0.0000</v>
      </c>
      <c r="BK51" s="213" t="str">
        <f t="shared" si="11"/>
        <v xml:space="preserve">         0    0.0000    0.0000    0.0000    0.0000    0.0000                    </v>
      </c>
      <c r="BL51" s="132"/>
      <c r="BM51" s="132"/>
      <c r="BN51" s="132"/>
      <c r="BO51" s="132" t="s">
        <v>473</v>
      </c>
      <c r="BP51" s="31" t="str">
        <f t="shared" ca="1" si="1"/>
        <v>===42番ﾃﾞｰﾀ区切り===
kaneko
42_中間杭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51" s="31">
        <f t="shared" si="13"/>
        <v>42</v>
      </c>
      <c r="BR51" s="132" t="str">
        <f t="shared" si="2"/>
        <v>===42番ﾃﾞｰﾀ区切り===</v>
      </c>
    </row>
    <row r="52" spans="1:70">
      <c r="A52">
        <f t="shared" ref="A52:B52" si="52">A51+1</f>
        <v>44</v>
      </c>
      <c r="B52" s="136">
        <f t="shared" si="52"/>
        <v>43</v>
      </c>
      <c r="C52" s="135">
        <f>VLOOKUP($A52,'mat2'!$A$1:$BE$400,C$1,FALSE)</f>
        <v>43</v>
      </c>
      <c r="D52" s="32" t="str">
        <f>VLOOKUP($A52,'mat2'!$A$1:$BE$400,D$1,FALSE)</f>
        <v>陸側杭</v>
      </c>
      <c r="E52" s="195">
        <f>VLOOKUP($A52,'mat2'!$A$1:$BE$400,E$1,FALSE)</f>
        <v>0</v>
      </c>
      <c r="F52" s="196">
        <f>VLOOKUP($A52,'mat2'!$A$1:$BE$400,F$1,FALSE)</f>
        <v>0</v>
      </c>
      <c r="G52" s="85">
        <f>VLOOKUP($A52,'mat2'!$A$1:$BE$400,G$1,FALSE)</f>
        <v>0</v>
      </c>
      <c r="H52" s="197">
        <f>VLOOKUP($A52,'mat2'!$A$1:$BE$400,H$1,FALSE)</f>
        <v>0</v>
      </c>
      <c r="I52" s="85">
        <f>VLOOKUP($A52,'mat2'!$A$1:$BE$400,I$1,FALSE)</f>
        <v>0</v>
      </c>
      <c r="J52" s="197">
        <f>VLOOKUP($A52,'mat2'!$A$1:$BE$400,J$1,FALSE)</f>
        <v>0</v>
      </c>
      <c r="K52" s="195">
        <f>VLOOKUP($A52,'mat2'!$A$1:$BE$400,K$1,FALSE)</f>
        <v>0</v>
      </c>
      <c r="L52" s="195">
        <f>VLOOKUP($A52,'mat2'!$A$1:$BE$400,L$1,FALSE)</f>
        <v>0</v>
      </c>
      <c r="M52" s="198">
        <f>VLOOKUP($A52,'mat2'!$A$1:$BE$400,M$1,FALSE)</f>
        <v>0</v>
      </c>
      <c r="N52" s="195">
        <f>VLOOKUP($A52,'mat2'!$A$1:$BE$400,N$1,FALSE)</f>
        <v>0</v>
      </c>
      <c r="O52" s="196">
        <f>VLOOKUP($A52,'mat2'!$A$1:$BE$400,O$1,FALSE)</f>
        <v>0</v>
      </c>
      <c r="P52" s="196">
        <f>VLOOKUP($A52,'mat2'!$A$1:$BE$400,P$1,FALSE)</f>
        <v>0</v>
      </c>
      <c r="Q52" s="194">
        <f>VLOOKUP($A52,'mat2'!$A$1:$BE$400,Q$1,FALSE)</f>
        <v>0</v>
      </c>
      <c r="R52" s="195">
        <f>VLOOKUP($A52,'mat2'!$A$1:$BE$400,R$1,FALSE)</f>
        <v>0</v>
      </c>
      <c r="S52" s="195">
        <f>VLOOKUP($A52,'mat2'!$A$1:$BE$400,S$1,FALSE)</f>
        <v>0</v>
      </c>
      <c r="T52" s="195">
        <f>VLOOKUP($A52,'mat2'!$A$1:$BE$400,T$1,FALSE)</f>
        <v>0</v>
      </c>
      <c r="U52" s="195">
        <f>VLOOKUP($A52,'mat2'!$A$1:$BE$400,U$1,FALSE)</f>
        <v>0</v>
      </c>
      <c r="V52" s="195">
        <f>VLOOKUP($A52,'mat2'!$A$1:$BE$400,V$1,FALSE)</f>
        <v>0</v>
      </c>
      <c r="W52" s="194">
        <f>VLOOKUP($A52,'mat2'!$A$1:$BE$400,W$1,FALSE)</f>
        <v>0</v>
      </c>
      <c r="X52" s="194">
        <f>VLOOKUP($A52,'mat2'!$A$1:$BE$400,X$1,FALSE)</f>
        <v>0</v>
      </c>
      <c r="Y52" s="194">
        <f>VLOOKUP($A52,'mat2'!$A$1:$BE$400,Y$1,FALSE)</f>
        <v>0</v>
      </c>
      <c r="Z52" s="194">
        <f>VLOOKUP($A52,'mat2'!$A$1:$BE$400,Z$1,FALSE)</f>
        <v>0</v>
      </c>
      <c r="AA52" s="195">
        <f>VLOOKUP($A52,'mat2'!$A$1:$BE$400,AA$1,FALSE)</f>
        <v>0</v>
      </c>
      <c r="AB52" s="195">
        <f>VLOOKUP($A52,'mat2'!$A$1:$BE$400,AB$1,FALSE)</f>
        <v>0</v>
      </c>
      <c r="AC52" s="195">
        <f>VLOOKUP($A52,'mat2'!$A$1:$BE$400,AC$1,FALSE)</f>
        <v>0</v>
      </c>
      <c r="AD52" s="197">
        <f>VLOOKUP($A52,'mat2'!$A$1:$BE$400,AD$1,FALSE)</f>
        <v>0</v>
      </c>
      <c r="AE52" s="197">
        <f>VLOOKUP($A52,'mat2'!$A$1:$BE$400,AE$1,FALSE)</f>
        <v>0</v>
      </c>
      <c r="AF52" s="197" t="str">
        <f>VLOOKUP($A52,'mat2'!$A$1:$BE$400,AF$1,FALSE)</f>
        <v/>
      </c>
      <c r="AG52" s="197" t="str">
        <f>VLOOKUP($A52,'mat2'!$A$1:$BE$400,AG$1,FALSE)</f>
        <v/>
      </c>
      <c r="AH52" s="195">
        <f>VLOOKUP($A52,'mat2'!$A$1:$BE$400,AH$1,FALSE)</f>
        <v>0</v>
      </c>
      <c r="AI52" s="199">
        <f>VLOOKUP($A52,'mat2'!$A$1:$BE$400,AI$1,FALSE)</f>
        <v>0</v>
      </c>
      <c r="AJ52" s="200">
        <f>VLOOKUP($A52,'mat2'!$A$1:$BE$400,AJ$1,FALSE)</f>
        <v>0</v>
      </c>
      <c r="AK52" s="195">
        <f>VLOOKUP($A52,'mat2'!$A$1:$BE$400,AK$1,FALSE)</f>
        <v>0</v>
      </c>
      <c r="AL52" s="193">
        <f>VLOOKUP($A52,'mat2'!$A$1:$BE$400,AL$1,FALSE)</f>
        <v>0</v>
      </c>
      <c r="AM52" s="201">
        <f>VLOOKUP($A52,'mat2'!$A$1:$BE$400,AM$1,FALSE)</f>
        <v>0</v>
      </c>
      <c r="AN52" s="201">
        <f>VLOOKUP($A52,'mat2'!$A$1:$BE$400,AN$1,FALSE)</f>
        <v>0</v>
      </c>
      <c r="AO52" s="195">
        <f>VLOOKUP($A52,'mat2'!$A$1:$BE$400,AO$1,FALSE)</f>
        <v>0</v>
      </c>
      <c r="AP52" s="202">
        <f>VLOOKUP($A52,'mat2'!$A$1:$BE$400,AP$1,FALSE)</f>
        <v>0</v>
      </c>
      <c r="AQ52" s="203">
        <f>VLOOKUP($A52,'mat2'!$A$1:$BE$400,AQ$1,FALSE)</f>
        <v>0</v>
      </c>
      <c r="AR52" s="203">
        <f>VLOOKUP($A52,'mat2'!$A$1:$BE$400,AR$1,FALSE)</f>
        <v>0</v>
      </c>
      <c r="AS52" s="199">
        <f>VLOOKUP($A52,'mat2'!$A$1:$BE$400,AS$1,FALSE)</f>
        <v>0</v>
      </c>
      <c r="AT52" s="199">
        <f>VLOOKUP($A52,'mat2'!$A$1:$BE$400,AT$1,FALSE)</f>
        <v>0</v>
      </c>
      <c r="AU52" s="199">
        <f>VLOOKUP($A52,'mat2'!$A$1:$BE$400,AU$1,FALSE)</f>
        <v>0</v>
      </c>
      <c r="AV52" s="199">
        <f>VLOOKUP($A52,'mat2'!$A$1:$BE$400,AV$1,FALSE)</f>
        <v>0</v>
      </c>
      <c r="AW52" s="199">
        <f>VLOOKUP($A52,'mat2'!$A$1:$BE$400,AW$1,FALSE)</f>
        <v>0</v>
      </c>
      <c r="AX52" s="195">
        <f>VLOOKUP($A52,'mat2'!$A$1:$BE$400,AX$1,FALSE)</f>
        <v>0</v>
      </c>
      <c r="AY52" s="201">
        <f>VLOOKUP($A52,'mat2'!$A$1:$BE$400,AY$1,FALSE)</f>
        <v>0</v>
      </c>
      <c r="AZ52" s="199">
        <f>VLOOKUP($A52,'mat2'!$A$1:$BE$400,AZ$1,FALSE)</f>
        <v>0</v>
      </c>
      <c r="BA52" s="203">
        <f>VLOOKUP($A52,'mat2'!$A$1:$BE$400,BA$1,FALSE)</f>
        <v>0</v>
      </c>
      <c r="BB52" s="193">
        <f t="shared" si="0"/>
        <v>0</v>
      </c>
      <c r="BC52" s="206" t="str">
        <f t="shared" si="3"/>
        <v xml:space="preserve">   43    9 陸側杭###陸側杭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2" s="206">
        <f t="shared" si="4"/>
        <v>3</v>
      </c>
      <c r="BE52" s="209" t="str">
        <f t="shared" si="5"/>
        <v xml:space="preserve">   43    9 陸側杭###陸側杭</v>
      </c>
      <c r="BF52" s="207" t="str">
        <f t="shared" si="6"/>
        <v xml:space="preserve">    0.0000       0.0    0.0000       0.0    0.0000    0.0000 0.0000E+0 0.0000E+0</v>
      </c>
      <c r="BG52" s="212" t="str">
        <f t="shared" si="7"/>
        <v xml:space="preserve">    0.0000    0.0000 0.0000E+0    0.0000    0    0    0    0    0.0000    0    0</v>
      </c>
      <c r="BH52" s="210" t="str">
        <f t="shared" si="8"/>
        <v xml:space="preserve">    0.0000    0    0    0.0000   0.00000    0    0 0.0000E+0 0.0000E+0    0    0</v>
      </c>
      <c r="BI52" s="214" t="str">
        <f t="shared" si="9"/>
        <v xml:space="preserve">    0.0000    0.0000    0.0000    0.0000    0.0000    0.0000    0.0000    0.0000</v>
      </c>
      <c r="BJ52" s="211" t="str">
        <f t="shared" si="10"/>
        <v xml:space="preserve">    0    0 0.0000E+0                                       0.0000</v>
      </c>
      <c r="BK52" s="213" t="str">
        <f t="shared" si="11"/>
        <v xml:space="preserve">         0    0.0000    0.0000    0.0000    0.0000    0.0000                    </v>
      </c>
      <c r="BL52" s="132"/>
      <c r="BM52" s="132"/>
      <c r="BN52" s="132"/>
      <c r="BO52" s="132" t="s">
        <v>473</v>
      </c>
      <c r="BP52" s="31" t="str">
        <f t="shared" ca="1" si="1"/>
        <v>===43番ﾃﾞｰﾀ区切り===
kaneko
43_陸側杭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52" s="31">
        <f t="shared" si="13"/>
        <v>43</v>
      </c>
      <c r="BR52" s="132" t="str">
        <f t="shared" si="2"/>
        <v>===43番ﾃﾞｰﾀ区切り===</v>
      </c>
    </row>
    <row r="53" spans="1:70">
      <c r="A53">
        <f t="shared" ref="A53:B53" si="53">A52+1</f>
        <v>45</v>
      </c>
      <c r="B53" s="136">
        <f t="shared" si="53"/>
        <v>44</v>
      </c>
      <c r="C53" s="135">
        <f>VLOOKUP($A53,'mat2'!$A$1:$BE$400,C$1,FALSE)</f>
        <v>45</v>
      </c>
      <c r="D53" s="32" t="str">
        <f>VLOOKUP($A53,'mat2'!$A$1:$BE$400,D$1,FALSE)</f>
        <v>中間杭（t9）</v>
      </c>
      <c r="E53" s="195">
        <f>VLOOKUP($A53,'mat2'!$A$1:$BE$400,E$1,FALSE)</f>
        <v>0</v>
      </c>
      <c r="F53" s="196">
        <f>VLOOKUP($A53,'mat2'!$A$1:$BE$400,F$1,FALSE)</f>
        <v>0</v>
      </c>
      <c r="G53" s="85">
        <f>VLOOKUP($A53,'mat2'!$A$1:$BE$400,G$1,FALSE)</f>
        <v>0</v>
      </c>
      <c r="H53" s="197">
        <f>VLOOKUP($A53,'mat2'!$A$1:$BE$400,H$1,FALSE)</f>
        <v>0</v>
      </c>
      <c r="I53" s="85">
        <f>VLOOKUP($A53,'mat2'!$A$1:$BE$400,I$1,FALSE)</f>
        <v>0</v>
      </c>
      <c r="J53" s="197">
        <f>VLOOKUP($A53,'mat2'!$A$1:$BE$400,J$1,FALSE)</f>
        <v>0</v>
      </c>
      <c r="K53" s="195">
        <f>VLOOKUP($A53,'mat2'!$A$1:$BE$400,K$1,FALSE)</f>
        <v>0</v>
      </c>
      <c r="L53" s="195">
        <f>VLOOKUP($A53,'mat2'!$A$1:$BE$400,L$1,FALSE)</f>
        <v>0</v>
      </c>
      <c r="M53" s="198">
        <f>VLOOKUP($A53,'mat2'!$A$1:$BE$400,M$1,FALSE)</f>
        <v>0</v>
      </c>
      <c r="N53" s="195">
        <f>VLOOKUP($A53,'mat2'!$A$1:$BE$400,N$1,FALSE)</f>
        <v>0</v>
      </c>
      <c r="O53" s="196">
        <f>VLOOKUP($A53,'mat2'!$A$1:$BE$400,O$1,FALSE)</f>
        <v>0</v>
      </c>
      <c r="P53" s="196">
        <f>VLOOKUP($A53,'mat2'!$A$1:$BE$400,P$1,FALSE)</f>
        <v>0</v>
      </c>
      <c r="Q53" s="194">
        <f>VLOOKUP($A53,'mat2'!$A$1:$BE$400,Q$1,FALSE)</f>
        <v>0</v>
      </c>
      <c r="R53" s="195">
        <f>VLOOKUP($A53,'mat2'!$A$1:$BE$400,R$1,FALSE)</f>
        <v>0</v>
      </c>
      <c r="S53" s="195">
        <f>VLOOKUP($A53,'mat2'!$A$1:$BE$400,S$1,FALSE)</f>
        <v>0</v>
      </c>
      <c r="T53" s="195">
        <f>VLOOKUP($A53,'mat2'!$A$1:$BE$400,T$1,FALSE)</f>
        <v>0</v>
      </c>
      <c r="U53" s="195">
        <f>VLOOKUP($A53,'mat2'!$A$1:$BE$400,U$1,FALSE)</f>
        <v>0</v>
      </c>
      <c r="V53" s="195">
        <f>VLOOKUP($A53,'mat2'!$A$1:$BE$400,V$1,FALSE)</f>
        <v>0</v>
      </c>
      <c r="W53" s="194">
        <f>VLOOKUP($A53,'mat2'!$A$1:$BE$400,W$1,FALSE)</f>
        <v>0</v>
      </c>
      <c r="X53" s="194">
        <f>VLOOKUP($A53,'mat2'!$A$1:$BE$400,X$1,FALSE)</f>
        <v>0</v>
      </c>
      <c r="Y53" s="194">
        <f>VLOOKUP($A53,'mat2'!$A$1:$BE$400,Y$1,FALSE)</f>
        <v>0</v>
      </c>
      <c r="Z53" s="194">
        <f>VLOOKUP($A53,'mat2'!$A$1:$BE$400,Z$1,FALSE)</f>
        <v>0</v>
      </c>
      <c r="AA53" s="195">
        <f>VLOOKUP($A53,'mat2'!$A$1:$BE$400,AA$1,FALSE)</f>
        <v>0</v>
      </c>
      <c r="AB53" s="195">
        <f>VLOOKUP($A53,'mat2'!$A$1:$BE$400,AB$1,FALSE)</f>
        <v>0</v>
      </c>
      <c r="AC53" s="195">
        <f>VLOOKUP($A53,'mat2'!$A$1:$BE$400,AC$1,FALSE)</f>
        <v>0</v>
      </c>
      <c r="AD53" s="197">
        <f>VLOOKUP($A53,'mat2'!$A$1:$BE$400,AD$1,FALSE)</f>
        <v>0</v>
      </c>
      <c r="AE53" s="197">
        <f>VLOOKUP($A53,'mat2'!$A$1:$BE$400,AE$1,FALSE)</f>
        <v>0</v>
      </c>
      <c r="AF53" s="197" t="str">
        <f>VLOOKUP($A53,'mat2'!$A$1:$BE$400,AF$1,FALSE)</f>
        <v/>
      </c>
      <c r="AG53" s="197" t="str">
        <f>VLOOKUP($A53,'mat2'!$A$1:$BE$400,AG$1,FALSE)</f>
        <v/>
      </c>
      <c r="AH53" s="195">
        <f>VLOOKUP($A53,'mat2'!$A$1:$BE$400,AH$1,FALSE)</f>
        <v>0</v>
      </c>
      <c r="AI53" s="199">
        <f>VLOOKUP($A53,'mat2'!$A$1:$BE$400,AI$1,FALSE)</f>
        <v>0</v>
      </c>
      <c r="AJ53" s="200">
        <f>VLOOKUP($A53,'mat2'!$A$1:$BE$400,AJ$1,FALSE)</f>
        <v>0</v>
      </c>
      <c r="AK53" s="195">
        <f>VLOOKUP($A53,'mat2'!$A$1:$BE$400,AK$1,FALSE)</f>
        <v>0</v>
      </c>
      <c r="AL53" s="193">
        <f>VLOOKUP($A53,'mat2'!$A$1:$BE$400,AL$1,FALSE)</f>
        <v>0</v>
      </c>
      <c r="AM53" s="201">
        <f>VLOOKUP($A53,'mat2'!$A$1:$BE$400,AM$1,FALSE)</f>
        <v>0</v>
      </c>
      <c r="AN53" s="201">
        <f>VLOOKUP($A53,'mat2'!$A$1:$BE$400,AN$1,FALSE)</f>
        <v>0</v>
      </c>
      <c r="AO53" s="195">
        <f>VLOOKUP($A53,'mat2'!$A$1:$BE$400,AO$1,FALSE)</f>
        <v>0</v>
      </c>
      <c r="AP53" s="202">
        <f>VLOOKUP($A53,'mat2'!$A$1:$BE$400,AP$1,FALSE)</f>
        <v>0</v>
      </c>
      <c r="AQ53" s="203">
        <f>VLOOKUP($A53,'mat2'!$A$1:$BE$400,AQ$1,FALSE)</f>
        <v>0</v>
      </c>
      <c r="AR53" s="203">
        <f>VLOOKUP($A53,'mat2'!$A$1:$BE$400,AR$1,FALSE)</f>
        <v>0</v>
      </c>
      <c r="AS53" s="199">
        <f>VLOOKUP($A53,'mat2'!$A$1:$BE$400,AS$1,FALSE)</f>
        <v>0</v>
      </c>
      <c r="AT53" s="199">
        <f>VLOOKUP($A53,'mat2'!$A$1:$BE$400,AT$1,FALSE)</f>
        <v>0</v>
      </c>
      <c r="AU53" s="199">
        <f>VLOOKUP($A53,'mat2'!$A$1:$BE$400,AU$1,FALSE)</f>
        <v>0</v>
      </c>
      <c r="AV53" s="199">
        <f>VLOOKUP($A53,'mat2'!$A$1:$BE$400,AV$1,FALSE)</f>
        <v>0</v>
      </c>
      <c r="AW53" s="199">
        <f>VLOOKUP($A53,'mat2'!$A$1:$BE$400,AW$1,FALSE)</f>
        <v>0</v>
      </c>
      <c r="AX53" s="195">
        <f>VLOOKUP($A53,'mat2'!$A$1:$BE$400,AX$1,FALSE)</f>
        <v>0</v>
      </c>
      <c r="AY53" s="201">
        <f>VLOOKUP($A53,'mat2'!$A$1:$BE$400,AY$1,FALSE)</f>
        <v>0</v>
      </c>
      <c r="AZ53" s="199">
        <f>VLOOKUP($A53,'mat2'!$A$1:$BE$400,AZ$1,FALSE)</f>
        <v>0</v>
      </c>
      <c r="BA53" s="203">
        <f>VLOOKUP($A53,'mat2'!$A$1:$BE$400,BA$1,FALSE)</f>
        <v>0</v>
      </c>
      <c r="BB53" s="193">
        <f t="shared" si="0"/>
        <v>0</v>
      </c>
      <c r="BC53" s="206" t="str">
        <f t="shared" si="3"/>
        <v xml:space="preserve">   45    9 中間杭（t9）###中間杭（t9）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3" s="206">
        <f t="shared" si="4"/>
        <v>3</v>
      </c>
      <c r="BE53" s="209" t="str">
        <f t="shared" si="5"/>
        <v xml:space="preserve">   45    9 中間杭（t9）###中間杭（t9）</v>
      </c>
      <c r="BF53" s="207" t="str">
        <f t="shared" si="6"/>
        <v xml:space="preserve">    0.0000       0.0    0.0000       0.0    0.0000    0.0000 0.0000E+0 0.0000E+0</v>
      </c>
      <c r="BG53" s="212" t="str">
        <f t="shared" si="7"/>
        <v xml:space="preserve">    0.0000    0.0000 0.0000E+0    0.0000    0    0    0    0    0.0000    0    0</v>
      </c>
      <c r="BH53" s="210" t="str">
        <f t="shared" si="8"/>
        <v xml:space="preserve">    0.0000    0    0    0.0000   0.00000    0    0 0.0000E+0 0.0000E+0    0    0</v>
      </c>
      <c r="BI53" s="214" t="str">
        <f t="shared" si="9"/>
        <v xml:space="preserve">    0.0000    0.0000    0.0000    0.0000    0.0000    0.0000    0.0000    0.0000</v>
      </c>
      <c r="BJ53" s="211" t="str">
        <f t="shared" si="10"/>
        <v xml:space="preserve">    0    0 0.0000E+0                                       0.0000</v>
      </c>
      <c r="BK53" s="213" t="str">
        <f t="shared" si="11"/>
        <v xml:space="preserve">         0    0.0000    0.0000    0.0000    0.0000    0.0000                    </v>
      </c>
      <c r="BL53" s="132"/>
      <c r="BM53" s="132"/>
      <c r="BN53" s="132"/>
      <c r="BO53" s="132" t="s">
        <v>473</v>
      </c>
      <c r="BP53" s="31" t="str">
        <f t="shared" ca="1" si="1"/>
        <v>===44番ﾃﾞｰﾀ区切り===
kaneko
44_中間杭（t9）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53" s="31">
        <f t="shared" si="13"/>
        <v>44</v>
      </c>
      <c r="BR53" s="132" t="str">
        <f t="shared" si="2"/>
        <v>===44番ﾃﾞｰﾀ区切り===</v>
      </c>
    </row>
    <row r="54" spans="1:70">
      <c r="A54">
        <f t="shared" ref="A54:B54" si="54">A53+1</f>
        <v>46</v>
      </c>
      <c r="B54" s="136">
        <f t="shared" si="54"/>
        <v>45</v>
      </c>
      <c r="C54" s="135">
        <f>VLOOKUP($A54,'mat2'!$A$1:$BE$400,C$1,FALSE)</f>
        <v>46</v>
      </c>
      <c r="D54" s="32" t="str">
        <f>VLOOKUP($A54,'mat2'!$A$1:$BE$400,D$1,FALSE)</f>
        <v>陸側杭（t9）</v>
      </c>
      <c r="E54" s="195">
        <f>VLOOKUP($A54,'mat2'!$A$1:$BE$400,E$1,FALSE)</f>
        <v>0</v>
      </c>
      <c r="F54" s="196">
        <f>VLOOKUP($A54,'mat2'!$A$1:$BE$400,F$1,FALSE)</f>
        <v>0</v>
      </c>
      <c r="G54" s="85">
        <f>VLOOKUP($A54,'mat2'!$A$1:$BE$400,G$1,FALSE)</f>
        <v>0</v>
      </c>
      <c r="H54" s="197">
        <f>VLOOKUP($A54,'mat2'!$A$1:$BE$400,H$1,FALSE)</f>
        <v>0</v>
      </c>
      <c r="I54" s="85">
        <f>VLOOKUP($A54,'mat2'!$A$1:$BE$400,I$1,FALSE)</f>
        <v>0</v>
      </c>
      <c r="J54" s="197">
        <f>VLOOKUP($A54,'mat2'!$A$1:$BE$400,J$1,FALSE)</f>
        <v>0</v>
      </c>
      <c r="K54" s="195">
        <f>VLOOKUP($A54,'mat2'!$A$1:$BE$400,K$1,FALSE)</f>
        <v>0</v>
      </c>
      <c r="L54" s="195">
        <f>VLOOKUP($A54,'mat2'!$A$1:$BE$400,L$1,FALSE)</f>
        <v>0</v>
      </c>
      <c r="M54" s="198">
        <f>VLOOKUP($A54,'mat2'!$A$1:$BE$400,M$1,FALSE)</f>
        <v>0</v>
      </c>
      <c r="N54" s="195">
        <f>VLOOKUP($A54,'mat2'!$A$1:$BE$400,N$1,FALSE)</f>
        <v>0</v>
      </c>
      <c r="O54" s="196">
        <f>VLOOKUP($A54,'mat2'!$A$1:$BE$400,O$1,FALSE)</f>
        <v>0</v>
      </c>
      <c r="P54" s="196">
        <f>VLOOKUP($A54,'mat2'!$A$1:$BE$400,P$1,FALSE)</f>
        <v>0</v>
      </c>
      <c r="Q54" s="194">
        <f>VLOOKUP($A54,'mat2'!$A$1:$BE$400,Q$1,FALSE)</f>
        <v>0</v>
      </c>
      <c r="R54" s="195">
        <f>VLOOKUP($A54,'mat2'!$A$1:$BE$400,R$1,FALSE)</f>
        <v>0</v>
      </c>
      <c r="S54" s="195">
        <f>VLOOKUP($A54,'mat2'!$A$1:$BE$400,S$1,FALSE)</f>
        <v>0</v>
      </c>
      <c r="T54" s="195">
        <f>VLOOKUP($A54,'mat2'!$A$1:$BE$400,T$1,FALSE)</f>
        <v>0</v>
      </c>
      <c r="U54" s="195">
        <f>VLOOKUP($A54,'mat2'!$A$1:$BE$400,U$1,FALSE)</f>
        <v>0</v>
      </c>
      <c r="V54" s="195">
        <f>VLOOKUP($A54,'mat2'!$A$1:$BE$400,V$1,FALSE)</f>
        <v>0</v>
      </c>
      <c r="W54" s="194">
        <f>VLOOKUP($A54,'mat2'!$A$1:$BE$400,W$1,FALSE)</f>
        <v>0</v>
      </c>
      <c r="X54" s="194">
        <f>VLOOKUP($A54,'mat2'!$A$1:$BE$400,X$1,FALSE)</f>
        <v>0</v>
      </c>
      <c r="Y54" s="194">
        <f>VLOOKUP($A54,'mat2'!$A$1:$BE$400,Y$1,FALSE)</f>
        <v>0</v>
      </c>
      <c r="Z54" s="194">
        <f>VLOOKUP($A54,'mat2'!$A$1:$BE$400,Z$1,FALSE)</f>
        <v>0</v>
      </c>
      <c r="AA54" s="195">
        <f>VLOOKUP($A54,'mat2'!$A$1:$BE$400,AA$1,FALSE)</f>
        <v>0</v>
      </c>
      <c r="AB54" s="195">
        <f>VLOOKUP($A54,'mat2'!$A$1:$BE$400,AB$1,FALSE)</f>
        <v>0</v>
      </c>
      <c r="AC54" s="195">
        <f>VLOOKUP($A54,'mat2'!$A$1:$BE$400,AC$1,FALSE)</f>
        <v>0</v>
      </c>
      <c r="AD54" s="197">
        <f>VLOOKUP($A54,'mat2'!$A$1:$BE$400,AD$1,FALSE)</f>
        <v>0</v>
      </c>
      <c r="AE54" s="197">
        <f>VLOOKUP($A54,'mat2'!$A$1:$BE$400,AE$1,FALSE)</f>
        <v>0</v>
      </c>
      <c r="AF54" s="197" t="str">
        <f>VLOOKUP($A54,'mat2'!$A$1:$BE$400,AF$1,FALSE)</f>
        <v/>
      </c>
      <c r="AG54" s="197" t="str">
        <f>VLOOKUP($A54,'mat2'!$A$1:$BE$400,AG$1,FALSE)</f>
        <v/>
      </c>
      <c r="AH54" s="195">
        <f>VLOOKUP($A54,'mat2'!$A$1:$BE$400,AH$1,FALSE)</f>
        <v>0</v>
      </c>
      <c r="AI54" s="199">
        <f>VLOOKUP($A54,'mat2'!$A$1:$BE$400,AI$1,FALSE)</f>
        <v>0</v>
      </c>
      <c r="AJ54" s="200">
        <f>VLOOKUP($A54,'mat2'!$A$1:$BE$400,AJ$1,FALSE)</f>
        <v>0</v>
      </c>
      <c r="AK54" s="195">
        <f>VLOOKUP($A54,'mat2'!$A$1:$BE$400,AK$1,FALSE)</f>
        <v>0</v>
      </c>
      <c r="AL54" s="193">
        <f>VLOOKUP($A54,'mat2'!$A$1:$BE$400,AL$1,FALSE)</f>
        <v>0</v>
      </c>
      <c r="AM54" s="201">
        <f>VLOOKUP($A54,'mat2'!$A$1:$BE$400,AM$1,FALSE)</f>
        <v>0</v>
      </c>
      <c r="AN54" s="201">
        <f>VLOOKUP($A54,'mat2'!$A$1:$BE$400,AN$1,FALSE)</f>
        <v>0</v>
      </c>
      <c r="AO54" s="195">
        <f>VLOOKUP($A54,'mat2'!$A$1:$BE$400,AO$1,FALSE)</f>
        <v>0</v>
      </c>
      <c r="AP54" s="202">
        <f>VLOOKUP($A54,'mat2'!$A$1:$BE$400,AP$1,FALSE)</f>
        <v>0</v>
      </c>
      <c r="AQ54" s="203">
        <f>VLOOKUP($A54,'mat2'!$A$1:$BE$400,AQ$1,FALSE)</f>
        <v>0</v>
      </c>
      <c r="AR54" s="203">
        <f>VLOOKUP($A54,'mat2'!$A$1:$BE$400,AR$1,FALSE)</f>
        <v>0</v>
      </c>
      <c r="AS54" s="199">
        <f>VLOOKUP($A54,'mat2'!$A$1:$BE$400,AS$1,FALSE)</f>
        <v>0</v>
      </c>
      <c r="AT54" s="199">
        <f>VLOOKUP($A54,'mat2'!$A$1:$BE$400,AT$1,FALSE)</f>
        <v>0</v>
      </c>
      <c r="AU54" s="199">
        <f>VLOOKUP($A54,'mat2'!$A$1:$BE$400,AU$1,FALSE)</f>
        <v>0</v>
      </c>
      <c r="AV54" s="199">
        <f>VLOOKUP($A54,'mat2'!$A$1:$BE$400,AV$1,FALSE)</f>
        <v>0</v>
      </c>
      <c r="AW54" s="199">
        <f>VLOOKUP($A54,'mat2'!$A$1:$BE$400,AW$1,FALSE)</f>
        <v>0</v>
      </c>
      <c r="AX54" s="195">
        <f>VLOOKUP($A54,'mat2'!$A$1:$BE$400,AX$1,FALSE)</f>
        <v>0</v>
      </c>
      <c r="AY54" s="201">
        <f>VLOOKUP($A54,'mat2'!$A$1:$BE$400,AY$1,FALSE)</f>
        <v>0</v>
      </c>
      <c r="AZ54" s="199">
        <f>VLOOKUP($A54,'mat2'!$A$1:$BE$400,AZ$1,FALSE)</f>
        <v>0</v>
      </c>
      <c r="BA54" s="203">
        <f>VLOOKUP($A54,'mat2'!$A$1:$BE$400,BA$1,FALSE)</f>
        <v>0</v>
      </c>
      <c r="BB54" s="193">
        <f t="shared" si="0"/>
        <v>0</v>
      </c>
      <c r="BC54" s="206" t="str">
        <f t="shared" si="3"/>
        <v xml:space="preserve">   46    9 陸側杭（t9）###陸側杭（t9）
#----SIGM0--------GO-------PMG-------RK0-------PMK-------POI--------AA--------BB
    0.0000       0.0    0.0000       0.0    0.0000    0.0000 0.0000E+0 0.0000E+0
#------RHO--------PN-------WKF-----WIDTH----L-JOIN---LR--IAB-----FAABB-IUST-KILL
    0.0000    0.0000 0.0000E+0    0.0000    0    0    0    0    0.0000    0    0
#-----HMAX-IS12-ITAU------TAU1------DTAU-NEXT-IRYL----ALPHAE-----BETAE-NSP4-IGKS
    0.0000    0    0    0.0000   0.00000    0    0 0.0000E+0 0.0000E+0    0    0
#--------C------PHIF------PHIP--------S1--------W1--------P1--------P2--------C1
    0.0000    0.0000    0.0000    0.0000    0.0000    0.0000    0.0000    0.0000
#---+----+----+----+----+----+----+----+----+----+----+----+----+----+----+----+</v>
      </c>
      <c r="BD54" s="206">
        <f t="shared" si="4"/>
        <v>3</v>
      </c>
      <c r="BE54" s="209" t="str">
        <f t="shared" si="5"/>
        <v xml:space="preserve">   46    9 陸側杭（t9）###陸側杭（t9）</v>
      </c>
      <c r="BF54" s="207" t="str">
        <f t="shared" si="6"/>
        <v xml:space="preserve">    0.0000       0.0    0.0000       0.0    0.0000    0.0000 0.0000E+0 0.0000E+0</v>
      </c>
      <c r="BG54" s="212" t="str">
        <f t="shared" si="7"/>
        <v xml:space="preserve">    0.0000    0.0000 0.0000E+0    0.0000    0    0    0    0    0.0000    0    0</v>
      </c>
      <c r="BH54" s="210" t="str">
        <f t="shared" si="8"/>
        <v xml:space="preserve">    0.0000    0    0    0.0000   0.00000    0    0 0.0000E+0 0.0000E+0    0    0</v>
      </c>
      <c r="BI54" s="214" t="str">
        <f t="shared" si="9"/>
        <v xml:space="preserve">    0.0000    0.0000    0.0000    0.0000    0.0000    0.0000    0.0000    0.0000</v>
      </c>
      <c r="BJ54" s="211" t="str">
        <f t="shared" si="10"/>
        <v xml:space="preserve">    0    0 0.0000E+0                                       0.0000</v>
      </c>
      <c r="BK54" s="213" t="str">
        <f t="shared" si="11"/>
        <v xml:space="preserve">         0    0.0000    0.0000    0.0000    0.0000    0.0000                    </v>
      </c>
      <c r="BL54" s="132"/>
      <c r="BM54" s="132"/>
      <c r="BN54" s="132"/>
      <c r="BO54" s="132" t="s">
        <v>473</v>
      </c>
      <c r="BP54" s="31" t="str">
        <f t="shared" ca="1" si="1"/>
        <v>===45番ﾃﾞｰﾀ区切り===
kaneko
45_陸側杭（t9）
    9
2018.9.11.11.22.22
荷重ｹｰｽ番号－未定
    0.0000       0.0    0.0000       0.0    0.0000    0.0000 0.0000E+0 0.0000E+0
    0.0000    0.0000 0.0000E+0    0.0000    0    0    0    0    0.0000    0    0
    0.0000    0    0    0.0000   0.00000    0    0 0.0000E+0 0.0000E+0    0    0
    0.0000    0.0000    0.0000    0.0000    0.0000    0.0000    0.0000    0.0000
    0    0 0.0000E+0                                       0.0000</v>
      </c>
      <c r="BQ54" s="31">
        <f t="shared" si="13"/>
        <v>45</v>
      </c>
      <c r="BR54" s="132" t="str">
        <f t="shared" si="2"/>
        <v>===45番ﾃﾞｰﾀ区切り===</v>
      </c>
    </row>
    <row r="55" spans="1:70">
      <c r="A55"/>
      <c r="B55" s="122"/>
      <c r="C55" s="90"/>
      <c r="D55" s="91"/>
      <c r="E55" s="92"/>
      <c r="F55" s="93"/>
      <c r="G55" s="94"/>
      <c r="H55" s="95"/>
      <c r="I55" s="94"/>
      <c r="J55" s="95"/>
      <c r="K55" s="92"/>
      <c r="L55" s="92"/>
      <c r="M55" s="96"/>
      <c r="N55" s="92"/>
      <c r="O55" s="93"/>
      <c r="P55" s="93"/>
      <c r="Q55" s="91"/>
      <c r="R55" s="92"/>
      <c r="S55" s="92"/>
      <c r="T55" s="92"/>
      <c r="U55" s="92"/>
      <c r="V55" s="92"/>
      <c r="W55" s="91"/>
      <c r="X55" s="91"/>
      <c r="Y55" s="91"/>
      <c r="Z55" s="92"/>
      <c r="AA55" s="92"/>
      <c r="AB55" s="92"/>
      <c r="AC55" s="92"/>
      <c r="AD55" s="95"/>
      <c r="AE55" s="95"/>
      <c r="AF55" s="95"/>
      <c r="AG55" s="95"/>
      <c r="AH55" s="92"/>
      <c r="AI55" s="97"/>
      <c r="AJ55" s="98"/>
      <c r="AK55" s="92"/>
      <c r="AL55" s="98"/>
      <c r="AO55" s="92"/>
      <c r="AS55" s="97"/>
      <c r="AT55" s="97"/>
      <c r="AU55" s="97"/>
      <c r="AV55" s="92"/>
      <c r="AW55" s="92"/>
      <c r="AX55" s="92"/>
      <c r="AY55" s="92"/>
      <c r="AZ55" s="92"/>
      <c r="BA55" s="92"/>
      <c r="BO55" s="132" t="s">
        <v>473</v>
      </c>
      <c r="BP55" s="31" t="str">
        <f t="shared" ca="1" si="1"/>
        <v xml:space="preserve">===46番ﾃﾞｰﾀ区切り===
kaneko
46_
    9
2018.9.11.11.22.22
荷重ｹｰｽ番号－未定
</v>
      </c>
      <c r="BQ55" s="31">
        <f t="shared" si="13"/>
        <v>46</v>
      </c>
      <c r="BR55" s="132" t="str">
        <f t="shared" si="2"/>
        <v>===46番ﾃﾞｰﾀ区切り===</v>
      </c>
    </row>
    <row r="56" spans="1:70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 s="92"/>
      <c r="AI56" s="97"/>
      <c r="AJ56" s="98"/>
      <c r="AK56" s="92"/>
      <c r="AL56" s="98"/>
      <c r="AO56" s="92"/>
      <c r="AS56" s="97"/>
      <c r="AT56" s="97"/>
      <c r="AU56" s="97"/>
      <c r="AV56" s="92"/>
      <c r="AW56" s="92"/>
      <c r="AX56" s="92"/>
      <c r="AY56" s="92"/>
      <c r="AZ56" s="92"/>
      <c r="BA56" s="92"/>
    </row>
    <row r="57" spans="1:70" ht="12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</row>
    <row r="58" spans="1:70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</row>
    <row r="59" spans="1:70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</row>
    <row r="60" spans="1:70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</row>
    <row r="61" spans="1:70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</row>
    <row r="62" spans="1:70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</row>
    <row r="63" spans="1:70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</row>
    <row r="64" spans="1:70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</row>
    <row r="65" spans="1:68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</row>
    <row r="66" spans="1:68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pans="1:68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spans="1:68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</row>
    <row r="69" spans="1:68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</row>
    <row r="70" spans="1:68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</row>
    <row r="71" spans="1:68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</row>
    <row r="72" spans="1:68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</row>
    <row r="73" spans="1:68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</row>
    <row r="74" spans="1:68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</row>
    <row r="75" spans="1:68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</row>
    <row r="76" spans="1:68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</row>
    <row r="77" spans="1:68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  <row r="78" spans="1:68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</row>
    <row r="79" spans="1:68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</row>
    <row r="80" spans="1:68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BP80" s="113"/>
    </row>
    <row r="81" spans="1:33" s="113" customFormat="1" ht="20.10000000000000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</row>
    <row r="82" spans="1:33" s="113" customFormat="1" ht="20.100000000000001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</row>
    <row r="83" spans="1:33" s="113" customFormat="1" ht="20.100000000000001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</row>
    <row r="84" spans="1:33" s="113" customForma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</row>
    <row r="85" spans="1:33" s="113" customFormat="1" ht="13.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</row>
    <row r="86" spans="1:33" s="113" customFormat="1" ht="13.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:33" s="113" customFormat="1" ht="13.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:33" s="113" customFormat="1" ht="13.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:33" s="113" customFormat="1" ht="13.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:33" s="113" customFormat="1" ht="13.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:33" s="113" customFormat="1" ht="13.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:33" s="113" customFormat="1" ht="13.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:33" s="113" customFormat="1" ht="13.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:33" s="113" customFormat="1" ht="13.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:33" s="113" customFormat="1" ht="13.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:33" s="113" customFormat="1" ht="13.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  <row r="97" spans="1:68" s="113" customFormat="1" ht="13.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:68" s="113" customFormat="1" ht="13.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:68" s="113" customFormat="1" ht="13.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:68" s="113" customFormat="1" ht="13.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:68" s="113" customFormat="1" ht="13.5" customHeigh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</row>
    <row r="102" spans="1:68" s="113" customFormat="1" ht="13.5" customHeigh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BP102" s="31"/>
    </row>
    <row r="103" spans="1:68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</row>
    <row r="104" spans="1:68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</row>
    <row r="105" spans="1:68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</row>
    <row r="106" spans="1:68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</row>
    <row r="107" spans="1:68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</row>
    <row r="108" spans="1:68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</row>
    <row r="109" spans="1:68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</row>
    <row r="110" spans="1:68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</row>
    <row r="111" spans="1:68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</row>
    <row r="112" spans="1:68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</row>
    <row r="113" spans="1:3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</row>
    <row r="114" spans="1:3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</row>
    <row r="115" spans="1:3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</row>
    <row r="116" spans="1:3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</row>
    <row r="117" spans="1:3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</row>
    <row r="118" spans="1:3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</row>
    <row r="119" spans="1:3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</row>
    <row r="120" spans="1:3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</row>
    <row r="121" spans="1:3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</row>
    <row r="122" spans="1:3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</row>
    <row r="123" spans="1:3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</row>
    <row r="124" spans="1:3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</row>
    <row r="125" spans="1:3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</row>
    <row r="126" spans="1:3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</row>
    <row r="127" spans="1:3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</row>
    <row r="128" spans="1:3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</row>
    <row r="129" spans="1:3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</row>
    <row r="130" spans="1:3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</row>
    <row r="131" spans="1:3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</row>
    <row r="132" spans="1:3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</row>
    <row r="133" spans="1:3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</row>
    <row r="134" spans="1:3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</row>
    <row r="135" spans="1:3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</row>
    <row r="136" spans="1:3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</row>
    <row r="137" spans="1:3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</row>
    <row r="138" spans="1:3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</row>
    <row r="139" spans="1:3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</row>
    <row r="140" spans="1:3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</row>
    <row r="141" spans="1:3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</row>
    <row r="142" spans="1:3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</row>
    <row r="143" spans="1:3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</row>
    <row r="144" spans="1:3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</row>
    <row r="145" spans="1:3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</row>
    <row r="146" spans="1:3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</row>
    <row r="147" spans="1:3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</row>
    <row r="148" spans="1:3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</row>
    <row r="149" spans="1:3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</row>
    <row r="150" spans="1:3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</row>
    <row r="151" spans="1:3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</row>
    <row r="152" spans="1:3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</row>
    <row r="153" spans="1:3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</row>
    <row r="154" spans="1:3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</row>
    <row r="155" spans="1:3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</row>
  </sheetData>
  <mergeCells count="39">
    <mergeCell ref="AP5:AR5"/>
    <mergeCell ref="AP6:AP7"/>
    <mergeCell ref="C5:C6"/>
    <mergeCell ref="D5:D6"/>
    <mergeCell ref="E5:E6"/>
    <mergeCell ref="F5:F6"/>
    <mergeCell ref="G5:G6"/>
    <mergeCell ref="AO6:AO8"/>
    <mergeCell ref="BA5:BA7"/>
    <mergeCell ref="H5:H6"/>
    <mergeCell ref="I5:I6"/>
    <mergeCell ref="J5:J6"/>
    <mergeCell ref="K5:K6"/>
    <mergeCell ref="AK5:AK6"/>
    <mergeCell ref="L5:L6"/>
    <mergeCell ref="AM6:AN7"/>
    <mergeCell ref="AZ5:AZ7"/>
    <mergeCell ref="AW5:AW6"/>
    <mergeCell ref="AY5:AY6"/>
    <mergeCell ref="AS5:AS7"/>
    <mergeCell ref="AT5:AT8"/>
    <mergeCell ref="AV5:AV8"/>
    <mergeCell ref="AU5:AU8"/>
    <mergeCell ref="BB5:BB7"/>
    <mergeCell ref="AI5:AI6"/>
    <mergeCell ref="AJ5:AJ6"/>
    <mergeCell ref="M5:M6"/>
    <mergeCell ref="Z5:AC6"/>
    <mergeCell ref="W5:W8"/>
    <mergeCell ref="X5:X8"/>
    <mergeCell ref="Y5:Y8"/>
    <mergeCell ref="AH5:AH6"/>
    <mergeCell ref="O5:O6"/>
    <mergeCell ref="P5:P6"/>
    <mergeCell ref="Q5:V6"/>
    <mergeCell ref="N5:N6"/>
    <mergeCell ref="AD5:AG6"/>
    <mergeCell ref="AL6:AL8"/>
    <mergeCell ref="AL5:AO5"/>
  </mergeCells>
  <phoneticPr fontId="22"/>
  <conditionalFormatting sqref="V59:V77">
    <cfRule type="expression" dxfId="31" priority="33">
      <formula>(V59="✓")</formula>
    </cfRule>
    <cfRule type="expression" dxfId="30" priority="34">
      <formula>(V59="◆")</formula>
    </cfRule>
  </conditionalFormatting>
  <conditionalFormatting sqref="N59:U77">
    <cfRule type="expression" dxfId="29" priority="31">
      <formula>(N59="✓")</formula>
    </cfRule>
    <cfRule type="expression" dxfId="28" priority="32">
      <formula>(N59="◆")</formula>
    </cfRule>
  </conditionalFormatting>
  <conditionalFormatting sqref="E59:G77">
    <cfRule type="expression" dxfId="27" priority="29">
      <formula>(E59="✓")</formula>
    </cfRule>
    <cfRule type="expression" dxfId="26" priority="30">
      <formula>(E59="◆")</formula>
    </cfRule>
  </conditionalFormatting>
  <conditionalFormatting sqref="I59:I77">
    <cfRule type="expression" dxfId="25" priority="27">
      <formula>(I59="✓")</formula>
    </cfRule>
    <cfRule type="expression" dxfId="24" priority="28">
      <formula>(I59="◆")</formula>
    </cfRule>
  </conditionalFormatting>
  <conditionalFormatting sqref="K59:L77">
    <cfRule type="expression" dxfId="23" priority="25">
      <formula>(K59="✓")</formula>
    </cfRule>
    <cfRule type="expression" dxfId="22" priority="26">
      <formula>(K59="◆")</formula>
    </cfRule>
  </conditionalFormatting>
  <conditionalFormatting sqref="E112">
    <cfRule type="cellIs" dxfId="21" priority="1" stopIfTrue="1" operator="equal">
      <formula>"砂質土"</formula>
    </cfRule>
    <cfRule type="cellIs" dxfId="20" priority="2" stopIfTrue="1" operator="equal">
      <formula>"粘性土"</formula>
    </cfRule>
  </conditionalFormatting>
  <conditionalFormatting sqref="E109:E111">
    <cfRule type="cellIs" dxfId="19" priority="7" stopIfTrue="1" operator="equal">
      <formula>"砂質土"</formula>
    </cfRule>
    <cfRule type="cellIs" dxfId="18" priority="8" stopIfTrue="1" operator="equal">
      <formula>"粘性土"</formula>
    </cfRule>
  </conditionalFormatting>
  <conditionalFormatting sqref="M109:M111">
    <cfRule type="cellIs" dxfId="17" priority="9" stopIfTrue="1" operator="equal">
      <formula>0.2</formula>
    </cfRule>
  </conditionalFormatting>
  <conditionalFormatting sqref="N109:N111">
    <cfRule type="cellIs" dxfId="16" priority="10" stopIfTrue="1" operator="equal">
      <formula>0.55</formula>
    </cfRule>
  </conditionalFormatting>
  <conditionalFormatting sqref="Q109:Q111">
    <cfRule type="cellIs" dxfId="15" priority="11" stopIfTrue="1" operator="equal">
      <formula>22000</formula>
    </cfRule>
  </conditionalFormatting>
  <conditionalFormatting sqref="H109:H111">
    <cfRule type="cellIs" dxfId="14" priority="12" stopIfTrue="1" operator="notEqual">
      <formula>98</formula>
    </cfRule>
  </conditionalFormatting>
  <conditionalFormatting sqref="M112">
    <cfRule type="cellIs" dxfId="13" priority="3" stopIfTrue="1" operator="equal">
      <formula>0.2</formula>
    </cfRule>
  </conditionalFormatting>
  <conditionalFormatting sqref="N112">
    <cfRule type="cellIs" dxfId="12" priority="4" stopIfTrue="1" operator="equal">
      <formula>0.55</formula>
    </cfRule>
  </conditionalFormatting>
  <conditionalFormatting sqref="Q112">
    <cfRule type="cellIs" dxfId="11" priority="5" stopIfTrue="1" operator="equal">
      <formula>22000</formula>
    </cfRule>
  </conditionalFormatting>
  <conditionalFormatting sqref="H112">
    <cfRule type="cellIs" dxfId="10" priority="6" stopIfTrue="1" operator="notEqual">
      <formula>98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F52"/>
  <sheetViews>
    <sheetView workbookViewId="0"/>
  </sheetViews>
  <sheetFormatPr defaultRowHeight="12"/>
  <cols>
    <col min="3" max="3" width="5.7109375" bestFit="1" customWidth="1"/>
    <col min="4" max="4" width="23.140625" customWidth="1"/>
    <col min="5" max="6" width="11.85546875" customWidth="1"/>
    <col min="7" max="7" width="11.85546875" bestFit="1" customWidth="1"/>
    <col min="10" max="10" width="10.7109375" bestFit="1" customWidth="1"/>
    <col min="11" max="12" width="9.140625" style="31"/>
    <col min="13" max="13" width="9.7109375" style="31" bestFit="1" customWidth="1"/>
    <col min="14" max="20" width="9.140625" style="3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 s="205" t="s">
        <v>459</v>
      </c>
    </row>
    <row r="2" spans="1:58">
      <c r="E2" t="s">
        <v>149</v>
      </c>
      <c r="F2" t="s">
        <v>151</v>
      </c>
      <c r="G2" t="s">
        <v>150</v>
      </c>
      <c r="H2" t="s">
        <v>102</v>
      </c>
      <c r="I2" t="s">
        <v>103</v>
      </c>
      <c r="J2" t="s">
        <v>104</v>
      </c>
      <c r="K2" s="205" t="s">
        <v>465</v>
      </c>
      <c r="T2" s="208" t="str">
        <f>CHAR(10)</f>
        <v xml:space="preserve">
</v>
      </c>
    </row>
    <row r="3" spans="1:58">
      <c r="B3" t="s">
        <v>76</v>
      </c>
      <c r="K3" s="31" t="s">
        <v>536</v>
      </c>
      <c r="T3" s="224" t="s">
        <v>482</v>
      </c>
    </row>
    <row r="5" spans="1:58">
      <c r="C5" s="234" t="s">
        <v>18</v>
      </c>
      <c r="D5" s="236" t="s">
        <v>25</v>
      </c>
      <c r="E5" s="242" t="s">
        <v>77</v>
      </c>
      <c r="F5" s="242" t="s">
        <v>78</v>
      </c>
      <c r="G5" s="242" t="s">
        <v>79</v>
      </c>
      <c r="H5" s="246" t="s">
        <v>275</v>
      </c>
      <c r="I5" s="247"/>
      <c r="J5" s="248"/>
    </row>
    <row r="6" spans="1:58">
      <c r="C6" s="235"/>
      <c r="D6" s="237"/>
      <c r="E6" s="243"/>
      <c r="F6" s="243"/>
      <c r="G6" s="243"/>
      <c r="H6" s="242" t="s">
        <v>278</v>
      </c>
      <c r="I6" s="161"/>
      <c r="J6" s="161"/>
    </row>
    <row r="7" spans="1:58">
      <c r="C7" s="22"/>
      <c r="D7" s="8"/>
      <c r="E7" s="10"/>
      <c r="F7" s="10"/>
      <c r="G7" s="10"/>
      <c r="H7" s="243"/>
      <c r="I7" s="153" t="s">
        <v>92</v>
      </c>
      <c r="J7" s="153" t="s">
        <v>292</v>
      </c>
    </row>
    <row r="8" spans="1:58">
      <c r="B8" s="137" t="s">
        <v>229</v>
      </c>
      <c r="C8" s="4"/>
      <c r="D8" s="8"/>
      <c r="E8" s="11" t="s">
        <v>182</v>
      </c>
      <c r="F8" s="63" t="s">
        <v>182</v>
      </c>
      <c r="G8" s="63" t="s">
        <v>182</v>
      </c>
      <c r="H8" s="153"/>
      <c r="I8" s="153"/>
      <c r="J8" s="153"/>
    </row>
    <row r="9" spans="1:58">
      <c r="A9" t="e">
        <f>MATCH(B9,'mat2'!$F$1:$F$196,0)</f>
        <v>#N/A</v>
      </c>
      <c r="B9">
        <v>14</v>
      </c>
      <c r="C9" s="7" t="e">
        <f>VLOOKUP($A$9-1,'mat2'!$A$1:$BE$400,C$1,FALSE)</f>
        <v>#N/A</v>
      </c>
      <c r="D9" s="12" t="e">
        <f>VLOOKUP($A$9-1,'mat2'!$A$1:$BE$400,D$1,FALSE)</f>
        <v>#N/A</v>
      </c>
      <c r="E9" s="12" t="e">
        <f>VLOOKUP($A$9-1,'mat2'!$A$1:$BE$400,E$1,FALSE)</f>
        <v>#N/A</v>
      </c>
      <c r="F9" s="12" t="e">
        <f>VLOOKUP($A$9-1,'mat2'!$A$1:$BE$400,F$1,FALSE)</f>
        <v>#N/A</v>
      </c>
      <c r="G9" s="12" t="e">
        <f>VLOOKUP($A$9-1,'mat2'!$A$1:$BE$400,G$1,FALSE)</f>
        <v>#N/A</v>
      </c>
      <c r="H9" s="155" t="e">
        <f>VLOOKUP($A$9-1,'mat2'!$A$1:$BE$400,H$1,FALSE)</f>
        <v>#N/A</v>
      </c>
      <c r="I9" s="155" t="e">
        <f>VLOOKUP($A$9-1,'mat2'!$A$1:$BE$400,I$1,FALSE)</f>
        <v>#N/A</v>
      </c>
      <c r="J9" s="155" t="e">
        <f>VLOOKUP($A$9-1,'mat2'!$A$1:$BE$400,J$1,FALSE)</f>
        <v>#N/A</v>
      </c>
      <c r="K9" s="206">
        <f>IF($B$9&gt;=10000,0,IF($B$9&gt;=1000,1,IF($B$9&gt;=100,2,IF($B$9&gt;=10,3,4))))</f>
        <v>3</v>
      </c>
      <c r="M9" s="204"/>
    </row>
    <row r="10" spans="1:58">
      <c r="A10" t="e">
        <f>A9</f>
        <v>#N/A</v>
      </c>
      <c r="B10" s="136">
        <v>1</v>
      </c>
      <c r="C10" s="3" t="e">
        <f>VLOOKUP($A10,'mat2'!$A$1:$BE$400,C$1,FALSE)</f>
        <v>#N/A</v>
      </c>
      <c r="D10" s="3" t="e">
        <f>VLOOKUP($A10,'mat2'!$A$1:$BE$400,D$1,FALSE)</f>
        <v>#N/A</v>
      </c>
      <c r="E10" s="34" t="e">
        <f>VLOOKUP($A10,'mat2'!$A$1:$BE$400,E$1,FALSE)</f>
        <v>#N/A</v>
      </c>
      <c r="F10" s="34" t="e">
        <f>VLOOKUP($A10,'mat2'!$A$1:$BE$400,F$1,FALSE)</f>
        <v>#N/A</v>
      </c>
      <c r="G10" s="34" t="e">
        <f>VLOOKUP($A10,'mat2'!$A$1:$BE$400,G$1,FALSE)</f>
        <v>#N/A</v>
      </c>
      <c r="H10" s="193" t="e">
        <f>VLOOKUP($A10,'mat2'!$A$1:$BE$400,H$1,FALSE)</f>
        <v>#N/A</v>
      </c>
      <c r="I10" s="33" t="e">
        <f>VLOOKUP($A10,'mat2'!$A$1:$BE$400,I$1,FALSE)</f>
        <v>#N/A</v>
      </c>
      <c r="J10" s="33" t="e">
        <f>VLOOKUP($A10,'mat2'!$A$1:$BE$400,J$1,FALSE)</f>
        <v>#N/A</v>
      </c>
      <c r="K10" s="206" t="e">
        <f>M10&amp;$T$2&amp;$K$3&amp;$T$2&amp;N10&amp;$T$2&amp;$K$2</f>
        <v>#N/A</v>
      </c>
      <c r="L10" s="206" t="e">
        <f>IF($C10&gt;=10000,0,IF($C10&gt;=1000,1,IF($C10&gt;=100,2,IF($C10&gt;=10,3,4))))</f>
        <v>#N/A</v>
      </c>
      <c r="M10" s="209" t="e">
        <f>REPT(" ",L10)&amp;FIXED($C10,0,1)&amp;REPT(" ",$K$9)&amp;FIXED($B$9,0,1)&amp;" "&amp;$D10&amp;"###"&amp;D10</f>
        <v>#N/A</v>
      </c>
      <c r="N10" s="207" t="e">
        <f t="shared" ref="N10:N18" si="0">RIGHT(REPT(" ",10)&amp;TEXT($E10,"####0.0000"),10)&amp;RIGHT(REPT(" ",10)&amp;TEXT($F10,"####0.0000"),10)&amp;RIGHT(REPT(" ",10)&amp;TEXT($G10,"####0.0000"),10)&amp;REPT(" ",5)&amp;RIGHT(REPT(" ",5)&amp;TEXT($H10,"####0"),5)&amp;RIGHT(REPT(" ",10)&amp;TEXT($I10,"0.0000E+0"),10)&amp;RIGHT(REPT(" ",10)&amp;TEXT($J10,"0.0000E+0"),10)</f>
        <v>#N/A</v>
      </c>
      <c r="T10" s="132"/>
      <c r="BF10" t="e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#N/A</v>
      </c>
    </row>
    <row r="11" spans="1:58">
      <c r="A11" t="e">
        <f>A10+1</f>
        <v>#N/A</v>
      </c>
      <c r="B11" s="136">
        <f>B10+1</f>
        <v>2</v>
      </c>
      <c r="C11" s="3" t="e">
        <f>VLOOKUP($A11,'mat2'!$A$1:$BE$400,C$1,FALSE)</f>
        <v>#N/A</v>
      </c>
      <c r="D11" s="3" t="e">
        <f>VLOOKUP($A11,'mat2'!$A$1:$BE$400,D$1,FALSE)</f>
        <v>#N/A</v>
      </c>
      <c r="E11" s="34" t="e">
        <f>VLOOKUP($A11,'mat2'!$A$1:$BE$400,E$1,FALSE)</f>
        <v>#N/A</v>
      </c>
      <c r="F11" s="34" t="e">
        <f>VLOOKUP($A11,'mat2'!$A$1:$BE$400,F$1,FALSE)</f>
        <v>#N/A</v>
      </c>
      <c r="G11" s="34" t="e">
        <f>VLOOKUP($A11,'mat2'!$A$1:$BE$400,G$1,FALSE)</f>
        <v>#N/A</v>
      </c>
      <c r="H11" s="193" t="e">
        <f>VLOOKUP($A11,'mat2'!$A$1:$BE$400,H$1,FALSE)</f>
        <v>#N/A</v>
      </c>
      <c r="I11" s="33" t="e">
        <f>VLOOKUP($A11,'mat2'!$A$1:$BE$400,I$1,FALSE)</f>
        <v>#N/A</v>
      </c>
      <c r="J11" s="33" t="e">
        <f>VLOOKUP($A11,'mat2'!$A$1:$BE$400,J$1,FALSE)</f>
        <v>#N/A</v>
      </c>
      <c r="K11" s="206" t="e">
        <f t="shared" ref="K11:K18" si="1">M11&amp;$T$2&amp;$K$3&amp;$T$2&amp;N11&amp;$T$2&amp;$K$2</f>
        <v>#N/A</v>
      </c>
      <c r="L11" s="206" t="e">
        <f t="shared" ref="L11:L18" si="2">IF($C11&gt;=10000,0,IF($C11&gt;=1000,1,IF($C11&gt;=100,2,IF($C11&gt;=10,3,4))))</f>
        <v>#N/A</v>
      </c>
      <c r="M11" s="209" t="e">
        <f t="shared" ref="M11:M18" si="3">REPT(" ",L11)&amp;FIXED($C11,0,1)&amp;REPT(" ",$K$9)&amp;FIXED($B$9,0,1)&amp;" "&amp;$D11&amp;"###"&amp;D11</f>
        <v>#N/A</v>
      </c>
      <c r="N11" s="207" t="e">
        <f t="shared" si="0"/>
        <v>#N/A</v>
      </c>
      <c r="T11" s="132"/>
    </row>
    <row r="12" spans="1:58">
      <c r="A12" t="e">
        <f t="shared" ref="A12:B18" si="4">A11+1</f>
        <v>#N/A</v>
      </c>
      <c r="B12" s="136">
        <f t="shared" si="4"/>
        <v>3</v>
      </c>
      <c r="C12" s="3" t="e">
        <f>VLOOKUP($A12,'mat2'!$A$1:$BE$400,C$1,FALSE)</f>
        <v>#N/A</v>
      </c>
      <c r="D12" s="3" t="e">
        <f>VLOOKUP($A12,'mat2'!$A$1:$BE$400,D$1,FALSE)</f>
        <v>#N/A</v>
      </c>
      <c r="E12" s="34" t="e">
        <f>VLOOKUP($A12,'mat2'!$A$1:$BE$400,E$1,FALSE)</f>
        <v>#N/A</v>
      </c>
      <c r="F12" s="34" t="e">
        <f>VLOOKUP($A12,'mat2'!$A$1:$BE$400,F$1,FALSE)</f>
        <v>#N/A</v>
      </c>
      <c r="G12" s="34" t="e">
        <f>VLOOKUP($A12,'mat2'!$A$1:$BE$400,G$1,FALSE)</f>
        <v>#N/A</v>
      </c>
      <c r="H12" s="193" t="e">
        <f>VLOOKUP($A12,'mat2'!$A$1:$BE$400,H$1,FALSE)</f>
        <v>#N/A</v>
      </c>
      <c r="I12" s="33" t="e">
        <f>VLOOKUP($A12,'mat2'!$A$1:$BE$400,I$1,FALSE)</f>
        <v>#N/A</v>
      </c>
      <c r="J12" s="33" t="e">
        <f>VLOOKUP($A12,'mat2'!$A$1:$BE$400,J$1,FALSE)</f>
        <v>#N/A</v>
      </c>
      <c r="K12" s="206" t="e">
        <f t="shared" si="1"/>
        <v>#N/A</v>
      </c>
      <c r="L12" s="206" t="e">
        <f t="shared" si="2"/>
        <v>#N/A</v>
      </c>
      <c r="M12" s="209" t="e">
        <f t="shared" si="3"/>
        <v>#N/A</v>
      </c>
      <c r="N12" s="207" t="e">
        <f t="shared" si="0"/>
        <v>#N/A</v>
      </c>
      <c r="T12" s="132"/>
    </row>
    <row r="13" spans="1:58">
      <c r="A13" t="e">
        <f t="shared" si="4"/>
        <v>#N/A</v>
      </c>
      <c r="B13" s="136">
        <f t="shared" ref="B13" si="5">B12+1</f>
        <v>4</v>
      </c>
      <c r="C13" s="3" t="e">
        <f>VLOOKUP($A13,'mat2'!$A$1:$BE$400,C$1,FALSE)</f>
        <v>#N/A</v>
      </c>
      <c r="D13" s="3" t="e">
        <f>VLOOKUP($A13,'mat2'!$A$1:$BE$400,D$1,FALSE)</f>
        <v>#N/A</v>
      </c>
      <c r="E13" s="34" t="e">
        <f>VLOOKUP($A13,'mat2'!$A$1:$BE$400,E$1,FALSE)</f>
        <v>#N/A</v>
      </c>
      <c r="F13" s="34" t="e">
        <f>VLOOKUP($A13,'mat2'!$A$1:$BE$400,F$1,FALSE)</f>
        <v>#N/A</v>
      </c>
      <c r="G13" s="34" t="e">
        <f>VLOOKUP($A13,'mat2'!$A$1:$BE$400,G$1,FALSE)</f>
        <v>#N/A</v>
      </c>
      <c r="H13" s="193" t="e">
        <f>VLOOKUP($A13,'mat2'!$A$1:$BE$400,H$1,FALSE)</f>
        <v>#N/A</v>
      </c>
      <c r="I13" s="33" t="e">
        <f>VLOOKUP($A13,'mat2'!$A$1:$BE$400,I$1,FALSE)</f>
        <v>#N/A</v>
      </c>
      <c r="J13" s="33" t="e">
        <f>VLOOKUP($A13,'mat2'!$A$1:$BE$400,J$1,FALSE)</f>
        <v>#N/A</v>
      </c>
      <c r="K13" s="206" t="e">
        <f t="shared" si="1"/>
        <v>#N/A</v>
      </c>
      <c r="L13" s="206" t="e">
        <f t="shared" si="2"/>
        <v>#N/A</v>
      </c>
      <c r="M13" s="209" t="e">
        <f t="shared" si="3"/>
        <v>#N/A</v>
      </c>
      <c r="N13" s="207" t="e">
        <f t="shared" si="0"/>
        <v>#N/A</v>
      </c>
      <c r="T13" s="132"/>
    </row>
    <row r="14" spans="1:58">
      <c r="A14" t="e">
        <f t="shared" si="4"/>
        <v>#N/A</v>
      </c>
      <c r="B14" s="136">
        <f t="shared" ref="B14" si="6">B13+1</f>
        <v>5</v>
      </c>
      <c r="C14" s="3" t="e">
        <f>VLOOKUP($A14,'mat2'!$A$1:$BE$400,C$1,FALSE)</f>
        <v>#N/A</v>
      </c>
      <c r="D14" s="3" t="e">
        <f>VLOOKUP($A14,'mat2'!$A$1:$BE$400,D$1,FALSE)</f>
        <v>#N/A</v>
      </c>
      <c r="E14" s="34" t="e">
        <f>VLOOKUP($A14,'mat2'!$A$1:$BE$400,E$1,FALSE)</f>
        <v>#N/A</v>
      </c>
      <c r="F14" s="34" t="e">
        <f>VLOOKUP($A14,'mat2'!$A$1:$BE$400,F$1,FALSE)</f>
        <v>#N/A</v>
      </c>
      <c r="G14" s="34" t="e">
        <f>VLOOKUP($A14,'mat2'!$A$1:$BE$400,G$1,FALSE)</f>
        <v>#N/A</v>
      </c>
      <c r="H14" s="193" t="e">
        <f>VLOOKUP($A14,'mat2'!$A$1:$BE$400,H$1,FALSE)</f>
        <v>#N/A</v>
      </c>
      <c r="I14" s="33" t="e">
        <f>VLOOKUP($A14,'mat2'!$A$1:$BE$400,I$1,FALSE)</f>
        <v>#N/A</v>
      </c>
      <c r="J14" s="33" t="e">
        <f>VLOOKUP($A14,'mat2'!$A$1:$BE$400,J$1,FALSE)</f>
        <v>#N/A</v>
      </c>
      <c r="K14" s="206" t="e">
        <f t="shared" si="1"/>
        <v>#N/A</v>
      </c>
      <c r="L14" s="206" t="e">
        <f t="shared" si="2"/>
        <v>#N/A</v>
      </c>
      <c r="M14" s="209" t="e">
        <f t="shared" si="3"/>
        <v>#N/A</v>
      </c>
      <c r="N14" s="207" t="e">
        <f t="shared" si="0"/>
        <v>#N/A</v>
      </c>
      <c r="T14" s="132"/>
    </row>
    <row r="15" spans="1:58">
      <c r="A15" t="e">
        <f t="shared" si="4"/>
        <v>#N/A</v>
      </c>
      <c r="B15" s="136">
        <f t="shared" ref="B15" si="7">B14+1</f>
        <v>6</v>
      </c>
      <c r="C15" s="3" t="e">
        <f>VLOOKUP($A15,'mat2'!$A$1:$BE$400,C$1,FALSE)</f>
        <v>#N/A</v>
      </c>
      <c r="D15" s="3" t="e">
        <f>VLOOKUP($A15,'mat2'!$A$1:$BE$400,D$1,FALSE)</f>
        <v>#N/A</v>
      </c>
      <c r="E15" s="34" t="e">
        <f>VLOOKUP($A15,'mat2'!$A$1:$BE$400,E$1,FALSE)</f>
        <v>#N/A</v>
      </c>
      <c r="F15" s="34" t="e">
        <f>VLOOKUP($A15,'mat2'!$A$1:$BE$400,F$1,FALSE)</f>
        <v>#N/A</v>
      </c>
      <c r="G15" s="34" t="e">
        <f>VLOOKUP($A15,'mat2'!$A$1:$BE$400,G$1,FALSE)</f>
        <v>#N/A</v>
      </c>
      <c r="H15" s="193" t="e">
        <f>VLOOKUP($A15,'mat2'!$A$1:$BE$400,H$1,FALSE)</f>
        <v>#N/A</v>
      </c>
      <c r="I15" s="33" t="e">
        <f>VLOOKUP($A15,'mat2'!$A$1:$BE$400,I$1,FALSE)</f>
        <v>#N/A</v>
      </c>
      <c r="J15" s="33" t="e">
        <f>VLOOKUP($A15,'mat2'!$A$1:$BE$400,J$1,FALSE)</f>
        <v>#N/A</v>
      </c>
      <c r="K15" s="206" t="e">
        <f t="shared" si="1"/>
        <v>#N/A</v>
      </c>
      <c r="L15" s="206" t="e">
        <f t="shared" si="2"/>
        <v>#N/A</v>
      </c>
      <c r="M15" s="209" t="e">
        <f t="shared" si="3"/>
        <v>#N/A</v>
      </c>
      <c r="N15" s="207" t="e">
        <f t="shared" si="0"/>
        <v>#N/A</v>
      </c>
      <c r="T15" s="132"/>
    </row>
    <row r="16" spans="1:58">
      <c r="A16" t="e">
        <f t="shared" si="4"/>
        <v>#N/A</v>
      </c>
      <c r="B16" s="136">
        <f t="shared" ref="B16" si="8">B15+1</f>
        <v>7</v>
      </c>
      <c r="C16" s="3" t="e">
        <f>VLOOKUP($A16,'mat2'!$A$1:$BE$400,C$1,FALSE)</f>
        <v>#N/A</v>
      </c>
      <c r="D16" s="3" t="e">
        <f>VLOOKUP($A16,'mat2'!$A$1:$BE$400,D$1,FALSE)</f>
        <v>#N/A</v>
      </c>
      <c r="E16" s="34" t="e">
        <f>VLOOKUP($A16,'mat2'!$A$1:$BE$400,E$1,FALSE)</f>
        <v>#N/A</v>
      </c>
      <c r="F16" s="34" t="e">
        <f>VLOOKUP($A16,'mat2'!$A$1:$BE$400,F$1,FALSE)</f>
        <v>#N/A</v>
      </c>
      <c r="G16" s="34" t="e">
        <f>VLOOKUP($A16,'mat2'!$A$1:$BE$400,G$1,FALSE)</f>
        <v>#N/A</v>
      </c>
      <c r="H16" s="193" t="e">
        <f>VLOOKUP($A16,'mat2'!$A$1:$BE$400,H$1,FALSE)</f>
        <v>#N/A</v>
      </c>
      <c r="I16" s="33" t="e">
        <f>VLOOKUP($A16,'mat2'!$A$1:$BE$400,I$1,FALSE)</f>
        <v>#N/A</v>
      </c>
      <c r="J16" s="33" t="e">
        <f>VLOOKUP($A16,'mat2'!$A$1:$BE$400,J$1,FALSE)</f>
        <v>#N/A</v>
      </c>
      <c r="K16" s="206" t="e">
        <f t="shared" si="1"/>
        <v>#N/A</v>
      </c>
      <c r="L16" s="206" t="e">
        <f t="shared" si="2"/>
        <v>#N/A</v>
      </c>
      <c r="M16" s="209" t="e">
        <f t="shared" si="3"/>
        <v>#N/A</v>
      </c>
      <c r="N16" s="207" t="e">
        <f t="shared" si="0"/>
        <v>#N/A</v>
      </c>
      <c r="T16" s="132"/>
    </row>
    <row r="17" spans="1:20">
      <c r="A17" t="e">
        <f t="shared" si="4"/>
        <v>#N/A</v>
      </c>
      <c r="B17" s="136">
        <f t="shared" ref="B17" si="9">B16+1</f>
        <v>8</v>
      </c>
      <c r="C17" s="3" t="e">
        <f>VLOOKUP($A17,'mat2'!$A$1:$BE$400,C$1,FALSE)</f>
        <v>#N/A</v>
      </c>
      <c r="D17" s="3" t="e">
        <f>VLOOKUP($A17,'mat2'!$A$1:$BE$400,D$1,FALSE)</f>
        <v>#N/A</v>
      </c>
      <c r="E17" s="34" t="e">
        <f>VLOOKUP($A17,'mat2'!$A$1:$BE$400,E$1,FALSE)</f>
        <v>#N/A</v>
      </c>
      <c r="F17" s="34" t="e">
        <f>VLOOKUP($A17,'mat2'!$A$1:$BE$400,F$1,FALSE)</f>
        <v>#N/A</v>
      </c>
      <c r="G17" s="34" t="e">
        <f>VLOOKUP($A17,'mat2'!$A$1:$BE$400,G$1,FALSE)</f>
        <v>#N/A</v>
      </c>
      <c r="H17" s="193" t="e">
        <f>VLOOKUP($A17,'mat2'!$A$1:$BE$400,H$1,FALSE)</f>
        <v>#N/A</v>
      </c>
      <c r="I17" s="33" t="e">
        <f>VLOOKUP($A17,'mat2'!$A$1:$BE$400,I$1,FALSE)</f>
        <v>#N/A</v>
      </c>
      <c r="J17" s="33" t="e">
        <f>VLOOKUP($A17,'mat2'!$A$1:$BE$400,J$1,FALSE)</f>
        <v>#N/A</v>
      </c>
      <c r="K17" s="206" t="e">
        <f t="shared" si="1"/>
        <v>#N/A</v>
      </c>
      <c r="L17" s="206" t="e">
        <f t="shared" si="2"/>
        <v>#N/A</v>
      </c>
      <c r="M17" s="209" t="e">
        <f t="shared" si="3"/>
        <v>#N/A</v>
      </c>
      <c r="N17" s="207" t="e">
        <f t="shared" si="0"/>
        <v>#N/A</v>
      </c>
      <c r="T17" s="132"/>
    </row>
    <row r="18" spans="1:20">
      <c r="A18" t="e">
        <f t="shared" si="4"/>
        <v>#N/A</v>
      </c>
      <c r="B18" s="136">
        <f t="shared" ref="B18" si="10">B17+1</f>
        <v>9</v>
      </c>
      <c r="C18" s="3" t="e">
        <f>VLOOKUP($A18,'mat2'!$A$1:$BE$400,C$1,FALSE)</f>
        <v>#N/A</v>
      </c>
      <c r="D18" s="3" t="e">
        <f>VLOOKUP($A18,'mat2'!$A$1:$BE$400,D$1,FALSE)</f>
        <v>#N/A</v>
      </c>
      <c r="E18" s="34" t="e">
        <f>VLOOKUP($A18,'mat2'!$A$1:$BE$400,E$1,FALSE)</f>
        <v>#N/A</v>
      </c>
      <c r="F18" s="34" t="e">
        <f>VLOOKUP($A18,'mat2'!$A$1:$BE$400,F$1,FALSE)</f>
        <v>#N/A</v>
      </c>
      <c r="G18" s="34" t="e">
        <f>VLOOKUP($A18,'mat2'!$A$1:$BE$400,G$1,FALSE)</f>
        <v>#N/A</v>
      </c>
      <c r="H18" s="193" t="e">
        <f>VLOOKUP($A18,'mat2'!$A$1:$BE$400,H$1,FALSE)</f>
        <v>#N/A</v>
      </c>
      <c r="I18" s="33" t="e">
        <f>VLOOKUP($A18,'mat2'!$A$1:$BE$400,I$1,FALSE)</f>
        <v>#N/A</v>
      </c>
      <c r="J18" s="33" t="e">
        <f>VLOOKUP($A18,'mat2'!$A$1:$BE$400,J$1,FALSE)</f>
        <v>#N/A</v>
      </c>
      <c r="K18" s="206" t="e">
        <f t="shared" si="1"/>
        <v>#N/A</v>
      </c>
      <c r="L18" s="206" t="e">
        <f t="shared" si="2"/>
        <v>#N/A</v>
      </c>
      <c r="M18" s="209" t="e">
        <f t="shared" si="3"/>
        <v>#N/A</v>
      </c>
      <c r="N18" s="207" t="e">
        <f t="shared" si="0"/>
        <v>#N/A</v>
      </c>
      <c r="T18" s="132"/>
    </row>
    <row r="31" spans="1:20">
      <c r="K31" s="113"/>
      <c r="L31" s="113"/>
      <c r="M31" s="113"/>
      <c r="N31" s="113"/>
      <c r="O31" s="113"/>
      <c r="P31" s="113"/>
      <c r="Q31" s="113"/>
      <c r="R31" s="113"/>
      <c r="S31" s="113"/>
      <c r="T31" s="113"/>
    </row>
    <row r="32" spans="1:20">
      <c r="K32" s="113"/>
      <c r="L32" s="113"/>
      <c r="M32" s="113"/>
      <c r="N32" s="113"/>
      <c r="O32" s="113"/>
      <c r="P32" s="113"/>
      <c r="Q32" s="113"/>
      <c r="R32" s="113"/>
      <c r="S32" s="113"/>
      <c r="T32" s="113"/>
    </row>
    <row r="33" spans="11:20">
      <c r="K33" s="113"/>
      <c r="L33" s="113"/>
      <c r="M33" s="113"/>
      <c r="N33" s="113"/>
      <c r="O33" s="113"/>
      <c r="P33" s="113"/>
      <c r="Q33" s="113"/>
      <c r="R33" s="113"/>
      <c r="S33" s="113"/>
      <c r="T33" s="113"/>
    </row>
    <row r="34" spans="11:20">
      <c r="K34" s="113"/>
      <c r="L34" s="113"/>
      <c r="M34" s="113"/>
      <c r="N34" s="113"/>
      <c r="O34" s="113"/>
      <c r="P34" s="113"/>
      <c r="Q34" s="113"/>
      <c r="R34" s="113"/>
      <c r="S34" s="113"/>
      <c r="T34" s="113"/>
    </row>
    <row r="35" spans="11:20">
      <c r="K35" s="113"/>
      <c r="L35" s="113"/>
      <c r="M35" s="113"/>
      <c r="N35" s="113"/>
      <c r="O35" s="113"/>
      <c r="P35" s="113"/>
      <c r="Q35" s="113"/>
      <c r="R35" s="113"/>
      <c r="S35" s="113"/>
      <c r="T35" s="113"/>
    </row>
    <row r="36" spans="11:20">
      <c r="K36" s="113"/>
      <c r="L36" s="113"/>
      <c r="M36" s="113"/>
      <c r="N36" s="113"/>
      <c r="O36" s="113"/>
      <c r="P36" s="113"/>
      <c r="Q36" s="113"/>
      <c r="R36" s="113"/>
      <c r="S36" s="113"/>
      <c r="T36" s="113"/>
    </row>
    <row r="37" spans="11:20">
      <c r="K37" s="113"/>
      <c r="L37" s="113"/>
      <c r="M37" s="113"/>
      <c r="N37" s="113"/>
      <c r="O37" s="113"/>
      <c r="P37" s="113"/>
      <c r="Q37" s="113"/>
      <c r="R37" s="113"/>
      <c r="S37" s="113"/>
      <c r="T37" s="113"/>
    </row>
    <row r="38" spans="11:20">
      <c r="K38" s="113"/>
      <c r="L38" s="113"/>
      <c r="M38" s="113"/>
      <c r="N38" s="113"/>
      <c r="O38" s="113"/>
      <c r="P38" s="113"/>
      <c r="Q38" s="113"/>
      <c r="R38" s="113"/>
      <c r="S38" s="113"/>
      <c r="T38" s="113"/>
    </row>
    <row r="39" spans="11:20">
      <c r="K39" s="113"/>
      <c r="L39" s="113"/>
      <c r="M39" s="113"/>
      <c r="N39" s="113"/>
      <c r="O39" s="113"/>
      <c r="P39" s="113"/>
      <c r="Q39" s="113"/>
      <c r="R39" s="113"/>
      <c r="S39" s="113"/>
      <c r="T39" s="113"/>
    </row>
    <row r="40" spans="11:20">
      <c r="K40" s="113"/>
      <c r="L40" s="113"/>
      <c r="M40" s="113"/>
      <c r="N40" s="113"/>
      <c r="O40" s="113"/>
      <c r="P40" s="113"/>
      <c r="Q40" s="113"/>
      <c r="R40" s="113"/>
      <c r="S40" s="113"/>
      <c r="T40" s="113"/>
    </row>
    <row r="41" spans="11:20">
      <c r="K41" s="113"/>
      <c r="L41" s="113"/>
      <c r="M41" s="113"/>
      <c r="N41" s="113"/>
      <c r="O41" s="113"/>
      <c r="P41" s="113"/>
      <c r="Q41" s="113"/>
      <c r="R41" s="113"/>
      <c r="S41" s="113"/>
      <c r="T41" s="113"/>
    </row>
    <row r="42" spans="11:20">
      <c r="K42" s="113"/>
      <c r="L42" s="113"/>
      <c r="M42" s="113"/>
      <c r="N42" s="113"/>
      <c r="O42" s="113"/>
      <c r="P42" s="113"/>
      <c r="Q42" s="113"/>
      <c r="R42" s="113"/>
      <c r="S42" s="113"/>
      <c r="T42" s="113"/>
    </row>
    <row r="43" spans="11:20">
      <c r="K43" s="113"/>
      <c r="L43" s="113"/>
      <c r="M43" s="113"/>
      <c r="N43" s="113"/>
      <c r="O43" s="113"/>
      <c r="P43" s="113"/>
      <c r="Q43" s="113"/>
      <c r="R43" s="113"/>
      <c r="S43" s="113"/>
      <c r="T43" s="113"/>
    </row>
    <row r="44" spans="11:20">
      <c r="K44" s="113"/>
      <c r="L44" s="113"/>
      <c r="M44" s="113"/>
      <c r="N44" s="113"/>
      <c r="O44" s="113"/>
      <c r="P44" s="113"/>
      <c r="Q44" s="113"/>
      <c r="R44" s="113"/>
      <c r="S44" s="113"/>
      <c r="T44" s="113"/>
    </row>
    <row r="45" spans="11:20">
      <c r="K45" s="113"/>
      <c r="L45" s="113"/>
      <c r="M45" s="113"/>
      <c r="N45" s="113"/>
      <c r="O45" s="113"/>
      <c r="P45" s="113"/>
      <c r="Q45" s="113"/>
      <c r="R45" s="113"/>
      <c r="S45" s="113"/>
      <c r="T45" s="113"/>
    </row>
    <row r="46" spans="11:20">
      <c r="K46" s="113"/>
      <c r="L46" s="113"/>
      <c r="M46" s="113"/>
      <c r="N46" s="113"/>
      <c r="O46" s="113"/>
      <c r="P46" s="113"/>
      <c r="Q46" s="113"/>
      <c r="R46" s="113"/>
      <c r="S46" s="113"/>
      <c r="T46" s="113"/>
    </row>
    <row r="47" spans="11:20">
      <c r="K47" s="113"/>
      <c r="L47" s="113"/>
      <c r="M47" s="113"/>
      <c r="N47" s="113"/>
      <c r="O47" s="113"/>
      <c r="P47" s="113"/>
      <c r="Q47" s="113"/>
      <c r="R47" s="113"/>
      <c r="S47" s="113"/>
      <c r="T47" s="113"/>
    </row>
    <row r="48" spans="11:20">
      <c r="K48" s="113"/>
      <c r="L48" s="113"/>
      <c r="M48" s="113"/>
      <c r="N48" s="113"/>
      <c r="O48" s="113"/>
      <c r="P48" s="113"/>
      <c r="Q48" s="113"/>
      <c r="R48" s="113"/>
      <c r="S48" s="113"/>
      <c r="T48" s="113"/>
    </row>
    <row r="49" spans="11:20">
      <c r="K49" s="113"/>
      <c r="L49" s="113"/>
      <c r="M49" s="113"/>
      <c r="N49" s="113"/>
      <c r="O49" s="113"/>
      <c r="P49" s="113"/>
      <c r="Q49" s="113"/>
      <c r="R49" s="113"/>
      <c r="S49" s="113"/>
      <c r="T49" s="113"/>
    </row>
    <row r="50" spans="11:20">
      <c r="K50" s="113"/>
      <c r="L50" s="113"/>
      <c r="M50" s="113"/>
      <c r="N50" s="113"/>
      <c r="O50" s="113"/>
      <c r="P50" s="113"/>
      <c r="Q50" s="113"/>
      <c r="R50" s="113"/>
      <c r="S50" s="113"/>
      <c r="T50" s="113"/>
    </row>
    <row r="51" spans="11:20">
      <c r="K51" s="113"/>
      <c r="L51" s="113"/>
      <c r="M51" s="113"/>
      <c r="N51" s="113"/>
      <c r="O51" s="113"/>
      <c r="P51" s="113"/>
      <c r="Q51" s="113"/>
      <c r="R51" s="113"/>
      <c r="S51" s="113"/>
      <c r="T51" s="113"/>
    </row>
    <row r="52" spans="11:20">
      <c r="K52" s="113"/>
      <c r="L52" s="113"/>
      <c r="M52" s="113"/>
      <c r="N52" s="113"/>
      <c r="O52" s="113"/>
      <c r="P52" s="113"/>
      <c r="Q52" s="113"/>
      <c r="R52" s="113"/>
      <c r="S52" s="113"/>
      <c r="T52" s="113"/>
    </row>
  </sheetData>
  <mergeCells count="7">
    <mergeCell ref="C5:C6"/>
    <mergeCell ref="H5:J5"/>
    <mergeCell ref="H6:H7"/>
    <mergeCell ref="D5:D6"/>
    <mergeCell ref="E5:E6"/>
    <mergeCell ref="F5:F6"/>
    <mergeCell ref="G5:G6"/>
  </mergeCells>
  <phoneticPr fontId="19"/>
  <pageMargins left="0.7" right="0.7" top="0.75" bottom="0.75" header="0.3" footer="0.3"/>
  <pageSetup paperSize="9" orientation="portrait" copies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F35"/>
  <sheetViews>
    <sheetView workbookViewId="0"/>
  </sheetViews>
  <sheetFormatPr defaultRowHeight="12"/>
  <cols>
    <col min="3" max="3" width="13" customWidth="1"/>
    <col min="4" max="4" width="25.42578125" customWidth="1"/>
    <col min="5" max="5" width="9.7109375" bestFit="1" customWidth="1"/>
    <col min="7" max="7" width="7" customWidth="1"/>
    <col min="8" max="8" width="9.7109375" bestFit="1" customWidth="1"/>
    <col min="9" max="9" width="10.7109375" bestFit="1" customWidth="1"/>
    <col min="10" max="10" width="9.7109375" bestFit="1" customWidth="1"/>
    <col min="11" max="11" width="7.7109375" bestFit="1" customWidth="1"/>
    <col min="12" max="12" width="5.7109375" bestFit="1" customWidth="1"/>
    <col min="13" max="22" width="9.7109375" customWidth="1"/>
    <col min="23" max="25" width="6.7109375" customWidth="1"/>
    <col min="26" max="26" width="5.7109375" bestFit="1" customWidth="1"/>
    <col min="27" max="27" width="10.7109375" bestFit="1" customWidth="1"/>
    <col min="28" max="29" width="9.7109375" bestFit="1" customWidth="1"/>
    <col min="30" max="30" width="7.85546875" customWidth="1"/>
    <col min="32" max="33" width="9.140625" style="31"/>
    <col min="34" max="34" width="9.7109375" style="31" bestFit="1" customWidth="1"/>
    <col min="35" max="41" width="9.140625" style="31"/>
  </cols>
  <sheetData>
    <row r="1" spans="1:58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13</v>
      </c>
      <c r="I1">
        <f>VLOOKUP(I2,列!$C$3:$D$59,2,FALSE)</f>
        <v>11</v>
      </c>
      <c r="J1">
        <f>VLOOKUP(J2,列!$C$3:$D$59,2,FALSE)</f>
        <v>12</v>
      </c>
      <c r="K1" s="31">
        <f>VLOOKUP(K2,列!$C$3:$D$59,2,FALSE)</f>
        <v>21</v>
      </c>
      <c r="L1" s="31">
        <f>VLOOKUP(L2,列!$C$3:$D$59,2,FALSE)</f>
        <v>22</v>
      </c>
      <c r="M1">
        <f>VLOOKUP(M2,列!$C$3:$D$59,2,FALSE)</f>
        <v>27</v>
      </c>
      <c r="N1">
        <f>VLOOKUP(N2,列!$C$3:$D$59,2,FALSE)</f>
        <v>28</v>
      </c>
      <c r="O1">
        <f>VLOOKUP(O2,列!$C$3:$D$59,2,FALSE)</f>
        <v>29</v>
      </c>
      <c r="P1">
        <f>VLOOKUP(P2,列!$C$3:$D$59,2,FALSE)</f>
        <v>24</v>
      </c>
      <c r="Q1">
        <f>VLOOKUP(Q2,列!$C$3:$D$59,2,FALSE)</f>
        <v>25</v>
      </c>
      <c r="R1">
        <f>VLOOKUP(R2,列!$C$3:$D$59,2,FALSE)</f>
        <v>26</v>
      </c>
      <c r="S1">
        <f>VLOOKUP(S2,列!$C$3:$D$59,2,FALSE)</f>
        <v>23</v>
      </c>
      <c r="T1">
        <f>VLOOKUP(T2,列!$C$3:$D$59,2,FALSE)</f>
        <v>30</v>
      </c>
      <c r="U1">
        <f>VLOOKUP(U2,列!$C$3:$D$59,2,FALSE)</f>
        <v>31</v>
      </c>
      <c r="V1">
        <f>VLOOKUP(V2,列!$C$3:$D$59,2,FALSE)</f>
        <v>32</v>
      </c>
      <c r="W1">
        <f>VLOOKUP(W2,列!$C$3:$D$59,2,FALSE)</f>
        <v>17</v>
      </c>
      <c r="X1">
        <f>VLOOKUP(X2,列!$C$3:$D$59,2,FALSE)</f>
        <v>15</v>
      </c>
      <c r="Y1">
        <f>VLOOKUP(Y2,列!$C$3:$D$59,2,FALSE)</f>
        <v>16</v>
      </c>
      <c r="Z1" s="31">
        <f>VLOOKUP(Z2,列!$C$3:$D$59,2,FALSE)</f>
        <v>14</v>
      </c>
      <c r="AA1">
        <f>VLOOKUP(AA2,列!$C$3:$D$59,2,FALSE)</f>
        <v>18</v>
      </c>
      <c r="AB1">
        <f>VLOOKUP(AB2,列!$C$3:$D$59,2,FALSE)</f>
        <v>19</v>
      </c>
      <c r="AC1">
        <f>VLOOKUP(AC2,列!$C$3:$D$59,2,FALSE)</f>
        <v>20</v>
      </c>
      <c r="AD1" s="31">
        <f>VLOOKUP(AD2,列!$C$3:$D$59,2,FALSE)</f>
        <v>39</v>
      </c>
      <c r="AF1" s="205" t="s">
        <v>459</v>
      </c>
    </row>
    <row r="2" spans="1:58">
      <c r="E2" t="s">
        <v>100</v>
      </c>
      <c r="F2" t="s">
        <v>101</v>
      </c>
      <c r="G2" t="s">
        <v>99</v>
      </c>
      <c r="H2" t="s">
        <v>104</v>
      </c>
      <c r="I2" t="s">
        <v>102</v>
      </c>
      <c r="J2" t="s">
        <v>175</v>
      </c>
      <c r="K2" s="31" t="s">
        <v>192</v>
      </c>
      <c r="L2" s="31" t="s">
        <v>193</v>
      </c>
      <c r="M2" t="s">
        <v>178</v>
      </c>
      <c r="N2" t="s">
        <v>148</v>
      </c>
      <c r="O2" t="s">
        <v>196</v>
      </c>
      <c r="P2" t="s">
        <v>115</v>
      </c>
      <c r="Q2" t="s">
        <v>179</v>
      </c>
      <c r="R2" t="s">
        <v>117</v>
      </c>
      <c r="S2" t="s">
        <v>114</v>
      </c>
      <c r="T2" t="s">
        <v>197</v>
      </c>
      <c r="U2" t="s">
        <v>198</v>
      </c>
      <c r="V2" t="s">
        <v>146</v>
      </c>
      <c r="W2" t="s">
        <v>564</v>
      </c>
      <c r="X2" t="s">
        <v>565</v>
      </c>
      <c r="Y2" t="s">
        <v>566</v>
      </c>
      <c r="Z2" s="31" t="s">
        <v>164</v>
      </c>
      <c r="AA2" t="s">
        <v>109</v>
      </c>
      <c r="AB2" t="s">
        <v>110</v>
      </c>
      <c r="AC2" t="s">
        <v>111</v>
      </c>
      <c r="AD2" s="31" t="s">
        <v>344</v>
      </c>
      <c r="AF2" s="205" t="s">
        <v>465</v>
      </c>
      <c r="AO2" s="208" t="str">
        <f>CHAR(10)</f>
        <v xml:space="preserve">
</v>
      </c>
    </row>
    <row r="3" spans="1:58">
      <c r="B3" t="s">
        <v>3</v>
      </c>
      <c r="K3" s="31"/>
      <c r="L3" s="31"/>
      <c r="Z3" s="31"/>
      <c r="AD3" s="31"/>
      <c r="AF3" s="31" t="s">
        <v>544</v>
      </c>
    </row>
    <row r="4" spans="1:58">
      <c r="H4" s="58" t="s">
        <v>226</v>
      </c>
      <c r="J4" s="58" t="s">
        <v>181</v>
      </c>
      <c r="K4" s="31"/>
      <c r="L4" s="31"/>
      <c r="M4" s="58" t="s">
        <v>219</v>
      </c>
      <c r="Q4" s="58" t="s">
        <v>219</v>
      </c>
      <c r="R4" s="58" t="s">
        <v>219</v>
      </c>
      <c r="Z4" s="31"/>
      <c r="AD4" s="31"/>
      <c r="AF4" s="31" t="s">
        <v>569</v>
      </c>
    </row>
    <row r="5" spans="1:58" ht="12" customHeight="1">
      <c r="C5" s="234" t="s">
        <v>18</v>
      </c>
      <c r="D5" s="236" t="s">
        <v>25</v>
      </c>
      <c r="E5" s="236" t="s">
        <v>19</v>
      </c>
      <c r="F5" s="236" t="s">
        <v>20</v>
      </c>
      <c r="G5" s="242" t="s">
        <v>392</v>
      </c>
      <c r="H5" s="236" t="s">
        <v>33</v>
      </c>
      <c r="I5" s="236" t="s">
        <v>22</v>
      </c>
      <c r="J5" s="287" t="s">
        <v>176</v>
      </c>
      <c r="K5" s="242" t="s">
        <v>545</v>
      </c>
      <c r="L5" s="242" t="s">
        <v>359</v>
      </c>
      <c r="M5" s="283" t="s">
        <v>349</v>
      </c>
      <c r="N5" s="284"/>
      <c r="O5" s="285"/>
      <c r="P5" s="283" t="s">
        <v>23</v>
      </c>
      <c r="Q5" s="284"/>
      <c r="R5" s="285"/>
      <c r="S5" s="283" t="s">
        <v>356</v>
      </c>
      <c r="T5" s="285"/>
      <c r="U5" s="261" t="s">
        <v>346</v>
      </c>
      <c r="V5" s="282"/>
      <c r="W5" s="265" t="s">
        <v>144</v>
      </c>
      <c r="X5" s="244" t="s">
        <v>169</v>
      </c>
      <c r="Y5" s="244"/>
      <c r="Z5" s="242" t="s">
        <v>336</v>
      </c>
      <c r="AA5" s="246" t="s">
        <v>275</v>
      </c>
      <c r="AB5" s="247"/>
      <c r="AC5" s="248"/>
      <c r="AD5" s="242" t="s">
        <v>317</v>
      </c>
      <c r="AF5" s="31" t="s">
        <v>543</v>
      </c>
    </row>
    <row r="6" spans="1:58">
      <c r="C6" s="235"/>
      <c r="D6" s="237"/>
      <c r="E6" s="237"/>
      <c r="F6" s="237"/>
      <c r="G6" s="243"/>
      <c r="H6" s="237"/>
      <c r="I6" s="237"/>
      <c r="J6" s="288"/>
      <c r="K6" s="243"/>
      <c r="L6" s="243"/>
      <c r="M6" s="151" t="s">
        <v>350</v>
      </c>
      <c r="N6" s="151" t="s">
        <v>351</v>
      </c>
      <c r="O6" s="151" t="s">
        <v>352</v>
      </c>
      <c r="P6" s="171" t="s">
        <v>353</v>
      </c>
      <c r="Q6" s="171" t="s">
        <v>354</v>
      </c>
      <c r="R6" s="171" t="s">
        <v>355</v>
      </c>
      <c r="S6" s="158" t="s">
        <v>357</v>
      </c>
      <c r="T6" s="158" t="s">
        <v>358</v>
      </c>
      <c r="U6" s="151" t="s">
        <v>347</v>
      </c>
      <c r="V6" s="151" t="s">
        <v>348</v>
      </c>
      <c r="W6" s="286"/>
      <c r="X6" s="245"/>
      <c r="Y6" s="245"/>
      <c r="Z6" s="243"/>
      <c r="AA6" s="242" t="s">
        <v>278</v>
      </c>
      <c r="AB6" s="161"/>
      <c r="AC6" s="161"/>
      <c r="AD6" s="243"/>
    </row>
    <row r="7" spans="1:58">
      <c r="C7" s="22"/>
      <c r="D7" s="8"/>
      <c r="E7" s="10" t="s">
        <v>4</v>
      </c>
      <c r="F7" s="10" t="s">
        <v>5</v>
      </c>
      <c r="G7" s="10" t="s">
        <v>80</v>
      </c>
      <c r="H7" s="40"/>
      <c r="I7" s="10" t="s">
        <v>6</v>
      </c>
      <c r="J7" s="10" t="s">
        <v>174</v>
      </c>
      <c r="K7" s="243"/>
      <c r="L7" s="243"/>
      <c r="M7" s="59" t="s">
        <v>180</v>
      </c>
      <c r="N7" s="128" t="s">
        <v>342</v>
      </c>
      <c r="O7" s="152" t="s">
        <v>343</v>
      </c>
      <c r="P7" s="9" t="s">
        <v>339</v>
      </c>
      <c r="Q7" s="59" t="s">
        <v>340</v>
      </c>
      <c r="R7" s="59" t="s">
        <v>341</v>
      </c>
      <c r="S7" s="38" t="s">
        <v>337</v>
      </c>
      <c r="T7" s="159" t="s">
        <v>338</v>
      </c>
      <c r="U7" s="152"/>
      <c r="V7" s="152"/>
      <c r="W7" s="61"/>
      <c r="X7" s="80"/>
      <c r="Y7" s="80"/>
      <c r="Z7" s="243"/>
      <c r="AA7" s="243"/>
      <c r="AB7" s="153" t="s">
        <v>92</v>
      </c>
      <c r="AC7" s="153" t="s">
        <v>292</v>
      </c>
      <c r="AD7" s="243"/>
    </row>
    <row r="8" spans="1:58" ht="12" customHeight="1">
      <c r="B8" s="137" t="s">
        <v>229</v>
      </c>
      <c r="C8" s="4"/>
      <c r="D8" s="8"/>
      <c r="E8" s="10" t="s">
        <v>388</v>
      </c>
      <c r="F8" s="10"/>
      <c r="G8" s="11" t="s">
        <v>390</v>
      </c>
      <c r="H8" s="25"/>
      <c r="I8" s="10" t="s">
        <v>24</v>
      </c>
      <c r="J8" s="10" t="s">
        <v>177</v>
      </c>
      <c r="K8" s="243"/>
      <c r="L8" s="243"/>
      <c r="M8" s="10" t="s">
        <v>7</v>
      </c>
      <c r="N8" s="10" t="s">
        <v>7</v>
      </c>
      <c r="O8" s="10" t="s">
        <v>7</v>
      </c>
      <c r="P8" s="10" t="s">
        <v>8</v>
      </c>
      <c r="Q8" s="10" t="s">
        <v>8</v>
      </c>
      <c r="R8" s="10" t="s">
        <v>8</v>
      </c>
      <c r="S8" s="25" t="s">
        <v>9</v>
      </c>
      <c r="T8" s="25" t="s">
        <v>9</v>
      </c>
      <c r="U8" s="10" t="s">
        <v>345</v>
      </c>
      <c r="V8" s="10" t="s">
        <v>345</v>
      </c>
      <c r="W8" s="60" t="s">
        <v>145</v>
      </c>
      <c r="X8" s="99"/>
      <c r="Y8" s="188"/>
      <c r="Z8" s="243"/>
      <c r="AA8" s="153"/>
      <c r="AB8" s="153"/>
      <c r="AC8" s="153"/>
      <c r="AD8" s="156"/>
    </row>
    <row r="9" spans="1:58">
      <c r="A9">
        <f>MATCH(B9,'mat2'!$F$1:$F$196,0)</f>
        <v>21</v>
      </c>
      <c r="B9">
        <v>16</v>
      </c>
      <c r="C9" s="7" t="str">
        <f>VLOOKUP($A$9-1,'mat2'!$A$1:$BE$400,C$1,FALSE)</f>
        <v>MA</v>
      </c>
      <c r="D9" s="12" t="str">
        <f>VLOOKUP($A$9-1,'mat2'!$A$1:$BE$400,D$1,FALSE)</f>
        <v>XHED</v>
      </c>
      <c r="E9" s="12" t="str">
        <f>VLOOKUP($A$9-1,'mat2'!$A$1:$BE$400,E$1,FALSE)</f>
        <v>GS</v>
      </c>
      <c r="F9" s="12" t="str">
        <f>VLOOKUP($A$9-1,'mat2'!$A$1:$BE$400,F$1,FALSE)</f>
        <v>POI</v>
      </c>
      <c r="G9" s="12" t="str">
        <f>VLOOKUP($A$9-1,'mat2'!$A$1:$BE$400,G$1,FALSE)</f>
        <v>RHO</v>
      </c>
      <c r="H9" s="26" t="str">
        <f>VLOOKUP($A$9-1,'mat2'!$A$1:$BE$400,H$1,FALSE)</f>
        <v>EFA</v>
      </c>
      <c r="I9" s="12" t="str">
        <f>VLOOKUP($A$9-1,'mat2'!$A$1:$BE$400,I$1,FALSE)</f>
        <v>AREA</v>
      </c>
      <c r="J9" s="12" t="str">
        <f>VLOOKUP($A$9-1,'mat2'!$A$1:$BE$400,J$1,FALSE)</f>
        <v>RIN</v>
      </c>
      <c r="K9" s="15" t="str">
        <f>VLOOKUP($A$9-1,'mat2'!$A$1:$BE$400,K$1,FALSE)</f>
        <v>IHT</v>
      </c>
      <c r="L9" s="15" t="str">
        <f>VLOOKUP($A$9-1,'mat2'!$A$1:$BE$400,L$1,FALSE)</f>
        <v>IAX</v>
      </c>
      <c r="M9" s="12" t="str">
        <f>VLOOKUP($A$9-1,'mat2'!$A$1:$BE$400,M$1,FALSE)</f>
        <v>RM1</v>
      </c>
      <c r="N9" s="12" t="str">
        <f>VLOOKUP($A$9-1,'mat2'!$A$1:$BE$400,N$1,FALSE)</f>
        <v>RM2</v>
      </c>
      <c r="O9" s="26" t="str">
        <f>VLOOKUP($A$9-1,'mat2'!$A$1:$BE$400,O$1,FALSE)</f>
        <v>RM2N2</v>
      </c>
      <c r="P9" s="12" t="str">
        <f>VLOOKUP($A$9-1,'mat2'!$A$1:$BE$400,P$1,FALSE)</f>
        <v>EI0</v>
      </c>
      <c r="Q9" s="12" t="str">
        <f>VLOOKUP($A$9-1,'mat2'!$A$1:$BE$400,Q$1,FALSE)</f>
        <v>EI1</v>
      </c>
      <c r="R9" s="12" t="str">
        <f>VLOOKUP($A$9-1,'mat2'!$A$1:$BE$400,R$1,FALSE)</f>
        <v>EI2</v>
      </c>
      <c r="S9" s="26" t="str">
        <f>VLOOKUP($A$9-1,'mat2'!$A$1:$BE$400,S$1,FALSE)</f>
        <v>RN1</v>
      </c>
      <c r="T9" s="26" t="str">
        <f>VLOOKUP($A$9-1,'mat2'!$A$1:$BE$400,T$1,FALSE)</f>
        <v>RN1N2</v>
      </c>
      <c r="U9" s="26" t="str">
        <f>VLOOKUP($A$9-1,'mat2'!$A$1:$BE$400,U$1,FALSE)</f>
        <v>AF/nc</v>
      </c>
      <c r="V9" s="26" t="str">
        <f>VLOOKUP($A$9-1,'mat2'!$A$1:$BE$400,V$1,FALSE)</f>
        <v>AW/nt</v>
      </c>
      <c r="W9" s="62" t="str">
        <f>VLOOKUP($A$9-1,'mat2'!$A$1:$BE$400,W$1,FALSE)</f>
        <v>WIDTH</v>
      </c>
      <c r="X9" s="15" t="str">
        <f>VLOOKUP($A$9-1,'mat2'!$A$1:$BE$400,X$1,FALSE)</f>
        <v>IUST</v>
      </c>
      <c r="Y9" s="15" t="str">
        <f>VLOOKUP($A$9-1,'mat2'!$A$1:$BE$400,Y$1,FALSE)</f>
        <v>KILL</v>
      </c>
      <c r="Z9" s="15" t="str">
        <f>VLOOKUP($A$9-1,'mat2'!$A$1:$BE$400,Z$1,FALSE)</f>
        <v>L</v>
      </c>
      <c r="AA9" s="155" t="str">
        <f>VLOOKUP($A$9-1,'mat2'!$A$1:$BE$400,AA$1,FALSE)</f>
        <v>IRYL</v>
      </c>
      <c r="AB9" s="155" t="str">
        <f>VLOOKUP($A$9-1,'mat2'!$A$1:$BE$400,AB$1,FALSE)</f>
        <v>ALPHAE</v>
      </c>
      <c r="AC9" s="155" t="str">
        <f>VLOOKUP($A$9-1,'mat2'!$A$1:$BE$400,AC$1,FALSE)</f>
        <v>BETAE</v>
      </c>
      <c r="AD9" s="15" t="str">
        <f>VLOOKUP($A$9-1,'mat2'!$A$1:$BE$400,AD$1,FALSE)</f>
        <v>INITLZ</v>
      </c>
      <c r="AF9" s="206">
        <f>IF($B$9&gt;=10000,0,IF($B$9&gt;=1000,1,IF($B$9&gt;=100,2,IF($B$9&gt;=10,3,4))))</f>
        <v>3</v>
      </c>
      <c r="AH9" s="204"/>
    </row>
    <row r="10" spans="1:58">
      <c r="A10">
        <f>A9</f>
        <v>21</v>
      </c>
      <c r="B10" s="136">
        <v>1</v>
      </c>
      <c r="C10" s="3">
        <f>VLOOKUP($A10,'mat2'!$A$1:$BE$400,C$1,FALSE)</f>
        <v>36</v>
      </c>
      <c r="D10" s="3" t="str">
        <f>VLOOKUP($A10,'mat2'!$A$1:$BE$400,D$1,FALSE)</f>
        <v>床版</v>
      </c>
      <c r="E10" s="228">
        <f>VLOOKUP($A10,'mat2'!$A$1:$BE$400,E$1,FALSE)</f>
        <v>12600000</v>
      </c>
      <c r="F10" s="229">
        <f>VLOOKUP($A10,'mat2'!$A$1:$BE$400,F$1,FALSE)</f>
        <v>0.17</v>
      </c>
      <c r="G10" s="229">
        <f>VLOOKUP($A10,'mat2'!$A$1:$BE$400,G$1,FALSE)</f>
        <v>2.35</v>
      </c>
      <c r="H10" s="229">
        <f>VLOOKUP($A10,'mat2'!$A$1:$BE$400,H$1,FALSE)</f>
        <v>0.83299999999999996</v>
      </c>
      <c r="I10" s="230">
        <f>VLOOKUP($A10,'mat2'!$A$1:$BE$400,I$1,FALSE)</f>
        <v>0.84</v>
      </c>
      <c r="J10" s="230">
        <f>VLOOKUP($A10,'mat2'!$A$1:$BE$400,J$1,FALSE)</f>
        <v>0</v>
      </c>
      <c r="K10" s="199">
        <f>VLOOKUP($A10,'mat2'!$A$1:$BE$400,K$1,FALSE)</f>
        <v>3</v>
      </c>
      <c r="L10" s="199">
        <f>VLOOKUP($A10,'mat2'!$A$1:$BE$400,L$1,FALSE)</f>
        <v>0</v>
      </c>
      <c r="M10" s="230">
        <f>VLOOKUP($A10,'mat2'!$A$1:$BE$400,M$1,FALSE)</f>
        <v>500</v>
      </c>
      <c r="N10" s="230">
        <f>VLOOKUP($A10,'mat2'!$A$1:$BE$400,N$1,FALSE)</f>
        <v>735</v>
      </c>
      <c r="O10" s="230">
        <f>VLOOKUP($A10,'mat2'!$A$1:$BE$400,O$1,FALSE)</f>
        <v>0</v>
      </c>
      <c r="P10" s="230">
        <f>VLOOKUP($A10,'mat2'!$A$1:$BE$400,P$1,FALSE)</f>
        <v>2780000</v>
      </c>
      <c r="Q10" s="230">
        <f>VLOOKUP($A10,'mat2'!$A$1:$BE$400,Q$1,FALSE)</f>
        <v>159000</v>
      </c>
      <c r="R10" s="230">
        <f>VLOOKUP($A10,'mat2'!$A$1:$BE$400,R$1,FALSE)</f>
        <v>34700</v>
      </c>
      <c r="S10" s="230">
        <f>VLOOKUP($A10,'mat2'!$A$1:$BE$400,S$1,FALSE)</f>
        <v>0</v>
      </c>
      <c r="T10" s="230">
        <f>VLOOKUP($A10,'mat2'!$A$1:$BE$400,T$1,FALSE)</f>
        <v>0</v>
      </c>
      <c r="U10" s="230">
        <f>VLOOKUP($A10,'mat2'!$A$1:$BE$400,U$1,FALSE)</f>
        <v>0</v>
      </c>
      <c r="V10" s="230">
        <f>VLOOKUP($A10,'mat2'!$A$1:$BE$400,V$1,FALSE)</f>
        <v>0</v>
      </c>
      <c r="W10" s="231">
        <f>VLOOKUP($A10,'mat2'!$A$1:$BE$400,W$1,FALSE)</f>
        <v>0</v>
      </c>
      <c r="X10" s="202">
        <f>VLOOKUP($A10,'mat2'!$A$1:$BE$400,X$1,FALSE)</f>
        <v>2</v>
      </c>
      <c r="Y10" s="202">
        <f>VLOOKUP($A10,'mat2'!$A$1:$BE$400,Y$1,FALSE)</f>
        <v>0</v>
      </c>
      <c r="Z10" s="199">
        <f>VLOOKUP($A10,'mat2'!$A$1:$BE$400,Z$1,FALSE)</f>
        <v>1</v>
      </c>
      <c r="AA10" s="202">
        <f>VLOOKUP($A10,'mat2'!$A$1:$BE$400,AA$1,FALSE)</f>
        <v>0</v>
      </c>
      <c r="AB10" s="230">
        <f>VLOOKUP($A10,'mat2'!$A$1:$BE$400,AB$1,FALSE)</f>
        <v>0</v>
      </c>
      <c r="AC10" s="230">
        <f>VLOOKUP($A10,'mat2'!$A$1:$BE$400,AC$1,FALSE)</f>
        <v>0</v>
      </c>
      <c r="AD10" s="199">
        <f>VLOOKUP($A10,'mat2'!$A$1:$BE$400,AD$1,FALSE)</f>
        <v>0</v>
      </c>
      <c r="AF10" s="206" t="str">
        <f>AH10&amp;$AO$2&amp;$AF$3&amp;$AO$2&amp;AI10&amp;$AO$2&amp;$AF$4&amp;$AO$2&amp;AJ10&amp;$AO$2&amp;$AF$5&amp;$AO$2&amp;AK10&amp;$AO$2&amp;$AF$2</f>
        <v xml:space="preserve">   36   16 床版###床版
#-------GS-------POI-------RHO------AREA-------RIN-------EFA----L-IUST-IRYL-KILL
 1.2600E+7    0.1700    2.3500 8.4000E-1 0.0000E+0    0.8330    1    2    0    0
#----WIDTH----ALPHAE-----BETAE--IHT--IAX-------RN1-----RN1N2----AF/RNC----AW/RNT
    0.0000 0.0000E+0 0.0000E+0    3    0 0.0000E+0 0.0000E+0 0.0000E+0 0.0000E+0
#------EI0------EI1I-------EI2-------RM1-------RM2-----RM2N2-------GAM-INLZ
 2.7800E+6 1.5900E+5 3.4700E+4 5.0000E+2 7.3500E+2 0.0000E+0              0
#---+----+----+----+----+----+----+----+----+----+----+----+----+----+----+----+</v>
      </c>
      <c r="AG10" s="206">
        <f>IF($C10&gt;=10000,0,IF($C10&gt;=1000,1,IF($C10&gt;=100,2,IF($C10&gt;=10,3,4))))</f>
        <v>3</v>
      </c>
      <c r="AH10" s="209" t="str">
        <f>REPT(" ",AG10)&amp;FIXED($C10,0,1)&amp;REPT(" ",$AF$9)&amp;FIXED($B$9,0,1)&amp;" "&amp;$D10&amp;"###"&amp;$D10</f>
        <v xml:space="preserve">   36   16 床版###床版</v>
      </c>
      <c r="AI10" s="207" t="str">
        <f>RIGHT(REPT(" ",10)&amp;TEXT($E10,"0.0000E+0"),10)&amp;RIGHT(REPT(" ",10)&amp;TEXT($F10,"####0.0000"),10)&amp;RIGHT(REPT(" ",10)&amp;TEXT($G10,"####0.0000"),10)&amp;RIGHT(REPT(" ",10)&amp;TEXT($I10,"0.0000E+0"),10)&amp;RIGHT(REPT(" ",10)&amp;TEXT($J10,"0.0000E+0"),10)&amp;RIGHT(REPT(" ",10)&amp;TEXT($H10,"####0.0000"),10)&amp;RIGHT(REPT(" ",5)&amp;TEXT($Z10,"####0"),5)&amp;RIGHT(REPT(" ",5)&amp;TEXT($X10,"####0"),5)&amp;RIGHT(REPT(" ",5)&amp;TEXT($AA10,"####0"),5)&amp;RIGHT(REPT(" ",5)&amp;TEXT($Y10,"####0"),5)</f>
        <v xml:space="preserve"> 1.2600E+7    0.1700    2.3500 8.4000E-1 0.0000E+0    0.8330    1    2    0    0</v>
      </c>
      <c r="AJ10" s="212" t="str">
        <f>RIGHT(REPT(" ",10)&amp;TEXT($W10,"####0.0000"),10)&amp;RIGHT(REPT(" ",10)&amp;TEXT($AB10,"0.0000E+0"),10)&amp;RIGHT(REPT(" ",10)&amp;TEXT($AC10,"0.0000E+0"),10)&amp;RIGHT(REPT(" ",5)&amp;TEXT($K10,"####0"),5)&amp;RIGHT(REPT(" ",5)&amp;TEXT($L10,"####0"),5)&amp;RIGHT(REPT(" ",10)&amp;TEXT($S10,"0.0000E+0"),10)&amp;RIGHT(REPT(" ",10)&amp;TEXT($T10,"0.0000E+0"),10)&amp;RIGHT(REPT(" ",10)&amp;TEXT($U10,"0.0000E+0"),10)&amp;RIGHT(REPT(" ",10)&amp;TEXT($V10,"0.0000E+0"),10)</f>
        <v xml:space="preserve">    0.0000 0.0000E+0 0.0000E+0    3    0 0.0000E+0 0.0000E+0 0.0000E+0 0.0000E+0</v>
      </c>
      <c r="AK10" s="210" t="str">
        <f>RIGHT(REPT(" ",10)&amp;TEXT($P10,"0.0000E+0"),10)&amp;RIGHT(REPT(" ",10)&amp;TEXT($Q10,"0.0000E+0"),10)&amp;RIGHT(REPT(" ",10)&amp;TEXT($R10,"0.0000E+0"),10)&amp;RIGHT(REPT(" ",10)&amp;TEXT($M10,"0.0000E+0"),10)&amp;RIGHT(REPT(" ",10)&amp;TEXT($N10,"0.0000E+0"),10)&amp;RIGHT(REPT(" ",10)&amp;TEXT($O10,"0.0000E+0"),10)&amp;REPT(" ",10)&amp;RIGHT(REPT(" ",5)&amp;TEXT($AD10,"####0"),5)</f>
        <v xml:space="preserve"> 2.7800E+6 1.5900E+5 3.4700E+4 5.0000E+2 7.3500E+2 0.0000E+0              0</v>
      </c>
      <c r="AO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0.1700       2.4    0.8330       0.8    0.0000    3.0000 0.0000E+0 0.0000E+0</v>
      </c>
    </row>
    <row r="11" spans="1:58">
      <c r="A11">
        <f>A10+1</f>
        <v>22</v>
      </c>
      <c r="B11" s="136">
        <f>B10+1</f>
        <v>2</v>
      </c>
      <c r="C11" s="3">
        <f>VLOOKUP($A11,'mat2'!$A$1:$BE$400,C$1,FALSE)</f>
        <v>41</v>
      </c>
      <c r="D11" s="3" t="str">
        <f>VLOOKUP($A11,'mat2'!$A$1:$BE$400,D$1,FALSE)</f>
        <v>海側杭</v>
      </c>
      <c r="E11" s="228">
        <f>VLOOKUP($A11,'mat2'!$A$1:$BE$400,E$1,FALSE)</f>
        <v>79200000</v>
      </c>
      <c r="F11" s="229">
        <f>VLOOKUP($A11,'mat2'!$A$1:$BE$400,F$1,FALSE)</f>
        <v>0.3</v>
      </c>
      <c r="G11" s="229">
        <f>VLOOKUP($A11,'mat2'!$A$1:$BE$400,G$1,FALSE)</f>
        <v>7.85</v>
      </c>
      <c r="H11" s="229">
        <f>VLOOKUP($A11,'mat2'!$A$1:$BE$400,H$1,FALSE)</f>
        <v>0.5</v>
      </c>
      <c r="I11" s="230">
        <f>VLOOKUP($A11,'mat2'!$A$1:$BE$400,I$1,FALSE)</f>
        <v>2.1680000000000001E-2</v>
      </c>
      <c r="J11" s="230">
        <f>VLOOKUP($A11,'mat2'!$A$1:$BE$400,J$1,FALSE)</f>
        <v>0</v>
      </c>
      <c r="K11" s="199">
        <f>VLOOKUP($A11,'mat2'!$A$1:$BE$400,K$1,FALSE)</f>
        <v>2</v>
      </c>
      <c r="L11" s="199">
        <f>VLOOKUP($A11,'mat2'!$A$1:$BE$400,L$1,FALSE)</f>
        <v>0</v>
      </c>
      <c r="M11" s="230">
        <f>VLOOKUP($A11,'mat2'!$A$1:$BE$400,M$1,FALSE)</f>
        <v>0</v>
      </c>
      <c r="N11" s="230">
        <f>VLOOKUP($A11,'mat2'!$A$1:$BE$400,N$1,FALSE)</f>
        <v>1119</v>
      </c>
      <c r="O11" s="230">
        <f>VLOOKUP($A11,'mat2'!$A$1:$BE$400,O$1,FALSE)</f>
        <v>0</v>
      </c>
      <c r="P11" s="230">
        <f>VLOOKUP($A11,'mat2'!$A$1:$BE$400,P$1,FALSE)</f>
        <v>265800</v>
      </c>
      <c r="Q11" s="230">
        <f>VLOOKUP($A11,'mat2'!$A$1:$BE$400,Q$1,FALSE)</f>
        <v>0</v>
      </c>
      <c r="R11" s="230">
        <f>VLOOKUP($A11,'mat2'!$A$1:$BE$400,R$1,FALSE)</f>
        <v>26580</v>
      </c>
      <c r="S11" s="230">
        <f>VLOOKUP($A11,'mat2'!$A$1:$BE$400,S$1,FALSE)</f>
        <v>0</v>
      </c>
      <c r="T11" s="230">
        <f>VLOOKUP($A11,'mat2'!$A$1:$BE$400,T$1,FALSE)</f>
        <v>0</v>
      </c>
      <c r="U11" s="230">
        <f>VLOOKUP($A11,'mat2'!$A$1:$BE$400,U$1,FALSE)</f>
        <v>0</v>
      </c>
      <c r="V11" s="230">
        <f>VLOOKUP($A11,'mat2'!$A$1:$BE$400,V$1,FALSE)</f>
        <v>0</v>
      </c>
      <c r="W11" s="231">
        <f>VLOOKUP($A11,'mat2'!$A$1:$BE$400,W$1,FALSE)</f>
        <v>0</v>
      </c>
      <c r="X11" s="202">
        <f>VLOOKUP($A11,'mat2'!$A$1:$BE$400,X$1,FALSE)</f>
        <v>2</v>
      </c>
      <c r="Y11" s="202">
        <f>VLOOKUP($A11,'mat2'!$A$1:$BE$400,Y$1,FALSE)</f>
        <v>0</v>
      </c>
      <c r="Z11" s="199">
        <f>VLOOKUP($A11,'mat2'!$A$1:$BE$400,Z$1,FALSE)</f>
        <v>1</v>
      </c>
      <c r="AA11" s="202">
        <f>VLOOKUP($A11,'mat2'!$A$1:$BE$400,AA$1,FALSE)</f>
        <v>0</v>
      </c>
      <c r="AB11" s="230">
        <f>VLOOKUP($A11,'mat2'!$A$1:$BE$400,AB$1,FALSE)</f>
        <v>0</v>
      </c>
      <c r="AC11" s="230">
        <f>VLOOKUP($A11,'mat2'!$A$1:$BE$400,AC$1,FALSE)</f>
        <v>0</v>
      </c>
      <c r="AD11" s="199">
        <f>VLOOKUP($A11,'mat2'!$A$1:$BE$400,AD$1,FALSE)</f>
        <v>0</v>
      </c>
      <c r="AF11" s="206" t="str">
        <f t="shared" ref="AF11:AF20" si="0">AH11&amp;$AO$2&amp;$AF$3&amp;$AO$2&amp;AI11&amp;$AO$2&amp;$AF$4&amp;$AO$2&amp;AJ11&amp;$AO$2&amp;$AF$5&amp;$AO$2&amp;AK11&amp;$AO$2&amp;$AF$2</f>
        <v xml:space="preserve">   41   16 海側杭###海側杭
#-------GS-------POI-------RHO------AREA-------RIN-------EFA----L-IUST-IRYL-KILL
 7.9200E+7    0.3000    7.8500 2.1680E-2 0.0000E+0    0.5000    1    2    0    0
#----WIDTH----ALPHAE-----BETAE--IHT--IAX-------RN1-----RN1N2----AF/RNC----AW/RNT
    0.0000 0.0000E+0 0.0000E+0    2    0 0.0000E+0 0.0000E+0 0.0000E+0 0.0000E+0
#------EI0------EI1I-------EI2-------RM1-------RM2-----RM2N2-------GAM-INLZ
 2.6580E+5 0.0000E+0 2.6580E+4 0.0000E+0 1.1190E+3 0.0000E+0              0
#---+----+----+----+----+----+----+----+----+----+----+----+----+----+----+----+</v>
      </c>
      <c r="AG11" s="206">
        <f t="shared" ref="AG11:AG20" si="1">IF($C11&gt;=10000,0,IF($C11&gt;=1000,1,IF($C11&gt;=100,2,IF($C11&gt;=10,3,4))))</f>
        <v>3</v>
      </c>
      <c r="AH11" s="209" t="str">
        <f t="shared" ref="AH11:AH20" si="2">REPT(" ",AG11)&amp;FIXED($C11,0,1)&amp;REPT(" ",$AF$9)&amp;FIXED($B$9,0,1)&amp;" "&amp;$D11&amp;"###"&amp;$D11</f>
        <v xml:space="preserve">   41   16 海側杭###海側杭</v>
      </c>
      <c r="AI11" s="207" t="str">
        <f t="shared" ref="AI11:AI20" si="3">RIGHT(REPT(" ",10)&amp;TEXT($E11,"0.0000E+0"),10)&amp;RIGHT(REPT(" ",10)&amp;TEXT($F11,"####0.0000"),10)&amp;RIGHT(REPT(" ",10)&amp;TEXT($G11,"####0.0000"),10)&amp;RIGHT(REPT(" ",10)&amp;TEXT($I11,"0.0000E+0"),10)&amp;RIGHT(REPT(" ",10)&amp;TEXT($J11,"0.0000E+0"),10)&amp;RIGHT(REPT(" ",10)&amp;TEXT($H11,"####0.0000"),10)&amp;RIGHT(REPT(" ",5)&amp;TEXT($Z11,"####0"),5)&amp;RIGHT(REPT(" ",5)&amp;TEXT($X11,"####0"),5)&amp;RIGHT(REPT(" ",5)&amp;TEXT($AA11,"####0"),5)&amp;RIGHT(REPT(" ",5)&amp;TEXT($Y11,"####0"),5)</f>
        <v xml:space="preserve"> 7.9200E+7    0.3000    7.8500 2.1680E-2 0.0000E+0    0.5000    1    2    0    0</v>
      </c>
      <c r="AJ11" s="212" t="str">
        <f t="shared" ref="AJ11:AJ20" si="4">RIGHT(REPT(" ",10)&amp;TEXT($W11,"####0.0000"),10)&amp;RIGHT(REPT(" ",10)&amp;TEXT($AB11,"0.0000E+0"),10)&amp;RIGHT(REPT(" ",10)&amp;TEXT($AC11,"0.0000E+0"),10)&amp;RIGHT(REPT(" ",5)&amp;TEXT($K11,"####0"),5)&amp;RIGHT(REPT(" ",5)&amp;TEXT($L11,"####0"),5)&amp;RIGHT(REPT(" ",10)&amp;TEXT($S11,"0.0000E+0"),10)&amp;RIGHT(REPT(" ",10)&amp;TEXT($T11,"0.0000E+0"),10)&amp;RIGHT(REPT(" ",10)&amp;TEXT($U11,"0.0000E+0"),10)&amp;RIGHT(REPT(" ",10)&amp;TEXT($V11,"0.0000E+0"),10)</f>
        <v xml:space="preserve">    0.0000 0.0000E+0 0.0000E+0    2    0 0.0000E+0 0.0000E+0 0.0000E+0 0.0000E+0</v>
      </c>
      <c r="AK11" s="210" t="str">
        <f t="shared" ref="AK11:AK20" si="5">RIGHT(REPT(" ",10)&amp;TEXT($P11,"0.0000E+0"),10)&amp;RIGHT(REPT(" ",10)&amp;TEXT($Q11,"0.0000E+0"),10)&amp;RIGHT(REPT(" ",10)&amp;TEXT($R11,"0.0000E+0"),10)&amp;RIGHT(REPT(" ",10)&amp;TEXT($M11,"0.0000E+0"),10)&amp;RIGHT(REPT(" ",10)&amp;TEXT($N11,"0.0000E+0"),10)&amp;RIGHT(REPT(" ",10)&amp;TEXT($O11,"0.0000E+0"),10)&amp;REPT(" ",10)&amp;RIGHT(REPT(" ",5)&amp;TEXT($AD11,"####0"),5)</f>
        <v xml:space="preserve"> 2.6580E+5 0.0000E+0 2.6580E+4 0.0000E+0 1.1190E+3 0.0000E+0              0</v>
      </c>
      <c r="AO11" s="132"/>
    </row>
    <row r="12" spans="1:58">
      <c r="A12">
        <f t="shared" ref="A12:B12" si="6">A11+1</f>
        <v>23</v>
      </c>
      <c r="B12" s="136">
        <f t="shared" si="6"/>
        <v>3</v>
      </c>
      <c r="C12" s="3">
        <f>VLOOKUP($A12,'mat2'!$A$1:$BE$400,C$1,FALSE)</f>
        <v>42</v>
      </c>
      <c r="D12" s="3" t="str">
        <f>VLOOKUP($A12,'mat2'!$A$1:$BE$400,D$1,FALSE)</f>
        <v>中間杭</v>
      </c>
      <c r="E12" s="228">
        <f>VLOOKUP($A12,'mat2'!$A$1:$BE$400,E$1,FALSE)</f>
        <v>79200000</v>
      </c>
      <c r="F12" s="229">
        <f>VLOOKUP($A12,'mat2'!$A$1:$BE$400,F$1,FALSE)</f>
        <v>0.3</v>
      </c>
      <c r="G12" s="229">
        <f>VLOOKUP($A12,'mat2'!$A$1:$BE$400,G$1,FALSE)</f>
        <v>7.85</v>
      </c>
      <c r="H12" s="229">
        <f>VLOOKUP($A12,'mat2'!$A$1:$BE$400,H$1,FALSE)</f>
        <v>0.5</v>
      </c>
      <c r="I12" s="230">
        <f>VLOOKUP($A12,'mat2'!$A$1:$BE$400,I$1,FALSE)</f>
        <v>2.5940000000000001E-2</v>
      </c>
      <c r="J12" s="230">
        <f>VLOOKUP($A12,'mat2'!$A$1:$BE$400,J$1,FALSE)</f>
        <v>0</v>
      </c>
      <c r="K12" s="199">
        <f>VLOOKUP($A12,'mat2'!$A$1:$BE$400,K$1,FALSE)</f>
        <v>2</v>
      </c>
      <c r="L12" s="199">
        <f>VLOOKUP($A12,'mat2'!$A$1:$BE$400,L$1,FALSE)</f>
        <v>0</v>
      </c>
      <c r="M12" s="230">
        <f>VLOOKUP($A12,'mat2'!$A$1:$BE$400,M$1,FALSE)</f>
        <v>0</v>
      </c>
      <c r="N12" s="230">
        <f>VLOOKUP($A12,'mat2'!$A$1:$BE$400,N$1,FALSE)</f>
        <v>1335</v>
      </c>
      <c r="O12" s="230">
        <f>VLOOKUP($A12,'mat2'!$A$1:$BE$400,O$1,FALSE)</f>
        <v>0</v>
      </c>
      <c r="P12" s="230">
        <f>VLOOKUP($A12,'mat2'!$A$1:$BE$400,P$1,FALSE)</f>
        <v>316200</v>
      </c>
      <c r="Q12" s="230">
        <f>VLOOKUP($A12,'mat2'!$A$1:$BE$400,Q$1,FALSE)</f>
        <v>0</v>
      </c>
      <c r="R12" s="230">
        <f>VLOOKUP($A12,'mat2'!$A$1:$BE$400,R$1,FALSE)</f>
        <v>31620</v>
      </c>
      <c r="S12" s="230">
        <f>VLOOKUP($A12,'mat2'!$A$1:$BE$400,S$1,FALSE)</f>
        <v>0</v>
      </c>
      <c r="T12" s="230">
        <f>VLOOKUP($A12,'mat2'!$A$1:$BE$400,T$1,FALSE)</f>
        <v>0</v>
      </c>
      <c r="U12" s="230">
        <f>VLOOKUP($A12,'mat2'!$A$1:$BE$400,U$1,FALSE)</f>
        <v>0</v>
      </c>
      <c r="V12" s="230">
        <f>VLOOKUP($A12,'mat2'!$A$1:$BE$400,V$1,FALSE)</f>
        <v>0</v>
      </c>
      <c r="W12" s="231">
        <f>VLOOKUP($A12,'mat2'!$A$1:$BE$400,W$1,FALSE)</f>
        <v>0</v>
      </c>
      <c r="X12" s="202">
        <f>VLOOKUP($A12,'mat2'!$A$1:$BE$400,X$1,FALSE)</f>
        <v>2</v>
      </c>
      <c r="Y12" s="202">
        <f>VLOOKUP($A12,'mat2'!$A$1:$BE$400,Y$1,FALSE)</f>
        <v>0</v>
      </c>
      <c r="Z12" s="199">
        <f>VLOOKUP($A12,'mat2'!$A$1:$BE$400,Z$1,FALSE)</f>
        <v>1</v>
      </c>
      <c r="AA12" s="202">
        <f>VLOOKUP($A12,'mat2'!$A$1:$BE$400,AA$1,FALSE)</f>
        <v>0</v>
      </c>
      <c r="AB12" s="230">
        <f>VLOOKUP($A12,'mat2'!$A$1:$BE$400,AB$1,FALSE)</f>
        <v>0</v>
      </c>
      <c r="AC12" s="230">
        <f>VLOOKUP($A12,'mat2'!$A$1:$BE$400,AC$1,FALSE)</f>
        <v>0</v>
      </c>
      <c r="AD12" s="199">
        <f>VLOOKUP($A12,'mat2'!$A$1:$BE$400,AD$1,FALSE)</f>
        <v>0</v>
      </c>
      <c r="AF12" s="206" t="str">
        <f t="shared" si="0"/>
        <v xml:space="preserve">   42   16 中間杭###中間杭
#-------GS-------POI-------RHO------AREA-------RIN-------EFA----L-IUST-IRYL-KILL
 7.9200E+7    0.3000    7.8500 2.5940E-2 0.0000E+0    0.5000    1    2    0    0
#----WIDTH----ALPHAE-----BETAE--IHT--IAX-------RN1-----RN1N2----AF/RNC----AW/RNT
    0.0000 0.0000E+0 0.0000E+0    2    0 0.0000E+0 0.0000E+0 0.0000E+0 0.0000E+0
#------EI0------EI1I-------EI2-------RM1-------RM2-----RM2N2-------GAM-INLZ
 3.1620E+5 0.0000E+0 3.1620E+4 0.0000E+0 1.3350E+3 0.0000E+0              0
#---+----+----+----+----+----+----+----+----+----+----+----+----+----+----+----+</v>
      </c>
      <c r="AG12" s="206">
        <f t="shared" si="1"/>
        <v>3</v>
      </c>
      <c r="AH12" s="209" t="str">
        <f t="shared" si="2"/>
        <v xml:space="preserve">   42   16 中間杭###中間杭</v>
      </c>
      <c r="AI12" s="207" t="str">
        <f t="shared" si="3"/>
        <v xml:space="preserve"> 7.9200E+7    0.3000    7.8500 2.5940E-2 0.0000E+0    0.5000    1    2    0    0</v>
      </c>
      <c r="AJ12" s="212" t="str">
        <f t="shared" si="4"/>
        <v xml:space="preserve">    0.0000 0.0000E+0 0.0000E+0    2    0 0.0000E+0 0.0000E+0 0.0000E+0 0.0000E+0</v>
      </c>
      <c r="AK12" s="210" t="str">
        <f t="shared" si="5"/>
        <v xml:space="preserve"> 3.1620E+5 0.0000E+0 3.1620E+4 0.0000E+0 1.3350E+3 0.0000E+0              0</v>
      </c>
      <c r="AO12" s="132"/>
    </row>
    <row r="13" spans="1:58">
      <c r="A13">
        <f t="shared" ref="A13:B13" si="7">A12+1</f>
        <v>24</v>
      </c>
      <c r="B13" s="136">
        <f t="shared" si="7"/>
        <v>4</v>
      </c>
      <c r="C13" s="3">
        <f>VLOOKUP($A13,'mat2'!$A$1:$BE$400,C$1,FALSE)</f>
        <v>43</v>
      </c>
      <c r="D13" s="3" t="str">
        <f>VLOOKUP($A13,'mat2'!$A$1:$BE$400,D$1,FALSE)</f>
        <v>陸側杭</v>
      </c>
      <c r="E13" s="228">
        <f>VLOOKUP($A13,'mat2'!$A$1:$BE$400,E$1,FALSE)</f>
        <v>79200000</v>
      </c>
      <c r="F13" s="229">
        <f>VLOOKUP($A13,'mat2'!$A$1:$BE$400,F$1,FALSE)</f>
        <v>0.3</v>
      </c>
      <c r="G13" s="229">
        <f>VLOOKUP($A13,'mat2'!$A$1:$BE$400,G$1,FALSE)</f>
        <v>7.85</v>
      </c>
      <c r="H13" s="229">
        <f>VLOOKUP($A13,'mat2'!$A$1:$BE$400,H$1,FALSE)</f>
        <v>0.5</v>
      </c>
      <c r="I13" s="230">
        <f>VLOOKUP($A13,'mat2'!$A$1:$BE$400,I$1,FALSE)</f>
        <v>3.0169999999999999E-2</v>
      </c>
      <c r="J13" s="230">
        <f>VLOOKUP($A13,'mat2'!$A$1:$BE$400,J$1,FALSE)</f>
        <v>0</v>
      </c>
      <c r="K13" s="199">
        <f>VLOOKUP($A13,'mat2'!$A$1:$BE$400,K$1,FALSE)</f>
        <v>2</v>
      </c>
      <c r="L13" s="199">
        <f>VLOOKUP($A13,'mat2'!$A$1:$BE$400,L$1,FALSE)</f>
        <v>0</v>
      </c>
      <c r="M13" s="230">
        <f>VLOOKUP($A13,'mat2'!$A$1:$BE$400,M$1,FALSE)</f>
        <v>0</v>
      </c>
      <c r="N13" s="230">
        <f>VLOOKUP($A13,'mat2'!$A$1:$BE$400,N$1,FALSE)</f>
        <v>1548</v>
      </c>
      <c r="O13" s="230">
        <f>VLOOKUP($A13,'mat2'!$A$1:$BE$400,O$1,FALSE)</f>
        <v>0</v>
      </c>
      <c r="P13" s="230">
        <f>VLOOKUP($A13,'mat2'!$A$1:$BE$400,P$1,FALSE)</f>
        <v>365800</v>
      </c>
      <c r="Q13" s="230">
        <f>VLOOKUP($A13,'mat2'!$A$1:$BE$400,Q$1,FALSE)</f>
        <v>0</v>
      </c>
      <c r="R13" s="230">
        <f>VLOOKUP($A13,'mat2'!$A$1:$BE$400,R$1,FALSE)</f>
        <v>36580</v>
      </c>
      <c r="S13" s="230">
        <f>VLOOKUP($A13,'mat2'!$A$1:$BE$400,S$1,FALSE)</f>
        <v>0</v>
      </c>
      <c r="T13" s="230">
        <f>VLOOKUP($A13,'mat2'!$A$1:$BE$400,T$1,FALSE)</f>
        <v>0</v>
      </c>
      <c r="U13" s="230">
        <f>VLOOKUP($A13,'mat2'!$A$1:$BE$400,U$1,FALSE)</f>
        <v>0</v>
      </c>
      <c r="V13" s="230">
        <f>VLOOKUP($A13,'mat2'!$A$1:$BE$400,V$1,FALSE)</f>
        <v>0</v>
      </c>
      <c r="W13" s="231">
        <f>VLOOKUP($A13,'mat2'!$A$1:$BE$400,W$1,FALSE)</f>
        <v>0</v>
      </c>
      <c r="X13" s="202">
        <f>VLOOKUP($A13,'mat2'!$A$1:$BE$400,X$1,FALSE)</f>
        <v>2</v>
      </c>
      <c r="Y13" s="202">
        <f>VLOOKUP($A13,'mat2'!$A$1:$BE$400,Y$1,FALSE)</f>
        <v>0</v>
      </c>
      <c r="Z13" s="199">
        <f>VLOOKUP($A13,'mat2'!$A$1:$BE$400,Z$1,FALSE)</f>
        <v>1</v>
      </c>
      <c r="AA13" s="202">
        <f>VLOOKUP($A13,'mat2'!$A$1:$BE$400,AA$1,FALSE)</f>
        <v>0</v>
      </c>
      <c r="AB13" s="230">
        <f>VLOOKUP($A13,'mat2'!$A$1:$BE$400,AB$1,FALSE)</f>
        <v>0</v>
      </c>
      <c r="AC13" s="230">
        <f>VLOOKUP($A13,'mat2'!$A$1:$BE$400,AC$1,FALSE)</f>
        <v>0</v>
      </c>
      <c r="AD13" s="199">
        <f>VLOOKUP($A13,'mat2'!$A$1:$BE$400,AD$1,FALSE)</f>
        <v>0</v>
      </c>
      <c r="AF13" s="206" t="str">
        <f t="shared" si="0"/>
        <v xml:space="preserve">   43   16 陸側杭###陸側杭
#-------GS-------POI-------RHO------AREA-------RIN-------EFA----L-IUST-IRYL-KILL
 7.9200E+7    0.3000    7.8500 3.0170E-2 0.0000E+0    0.5000    1    2    0    0
#----WIDTH----ALPHAE-----BETAE--IHT--IAX-------RN1-----RN1N2----AF/RNC----AW/RNT
    0.0000 0.0000E+0 0.0000E+0    2    0 0.0000E+0 0.0000E+0 0.0000E+0 0.0000E+0
#------EI0------EI1I-------EI2-------RM1-------RM2-----RM2N2-------GAM-INLZ
 3.6580E+5 0.0000E+0 3.6580E+4 0.0000E+0 1.5480E+3 0.0000E+0              0
#---+----+----+----+----+----+----+----+----+----+----+----+----+----+----+----+</v>
      </c>
      <c r="AG13" s="206">
        <f t="shared" si="1"/>
        <v>3</v>
      </c>
      <c r="AH13" s="209" t="str">
        <f t="shared" si="2"/>
        <v xml:space="preserve">   43   16 陸側杭###陸側杭</v>
      </c>
      <c r="AI13" s="207" t="str">
        <f t="shared" si="3"/>
        <v xml:space="preserve"> 7.9200E+7    0.3000    7.8500 3.0170E-2 0.0000E+0    0.5000    1    2    0    0</v>
      </c>
      <c r="AJ13" s="212" t="str">
        <f t="shared" si="4"/>
        <v xml:space="preserve">    0.0000 0.0000E+0 0.0000E+0    2    0 0.0000E+0 0.0000E+0 0.0000E+0 0.0000E+0</v>
      </c>
      <c r="AK13" s="210" t="str">
        <f t="shared" si="5"/>
        <v xml:space="preserve"> 3.6580E+5 0.0000E+0 3.6580E+4 0.0000E+0 1.5480E+3 0.0000E+0              0</v>
      </c>
      <c r="AO13" s="132"/>
    </row>
    <row r="14" spans="1:58">
      <c r="A14">
        <f t="shared" ref="A14:B14" si="8">A13+1</f>
        <v>25</v>
      </c>
      <c r="B14" s="136">
        <f t="shared" si="8"/>
        <v>5</v>
      </c>
      <c r="C14" s="3">
        <f>VLOOKUP($A14,'mat2'!$A$1:$BE$400,C$1,FALSE)</f>
        <v>45</v>
      </c>
      <c r="D14" s="3" t="str">
        <f>VLOOKUP($A14,'mat2'!$A$1:$BE$400,D$1,FALSE)</f>
        <v>中間杭（t9）</v>
      </c>
      <c r="E14" s="228">
        <f>VLOOKUP($A14,'mat2'!$A$1:$BE$400,E$1,FALSE)</f>
        <v>79200000</v>
      </c>
      <c r="F14" s="229">
        <f>VLOOKUP($A14,'mat2'!$A$1:$BE$400,F$1,FALSE)</f>
        <v>0.3</v>
      </c>
      <c r="G14" s="229">
        <f>VLOOKUP($A14,'mat2'!$A$1:$BE$400,G$1,FALSE)</f>
        <v>7.85</v>
      </c>
      <c r="H14" s="229">
        <f>VLOOKUP($A14,'mat2'!$A$1:$BE$400,H$1,FALSE)</f>
        <v>0.5</v>
      </c>
      <c r="I14" s="230">
        <f>VLOOKUP($A14,'mat2'!$A$1:$BE$400,I$1,FALSE)</f>
        <v>1.9539999999999998E-2</v>
      </c>
      <c r="J14" s="230">
        <f>VLOOKUP($A14,'mat2'!$A$1:$BE$400,J$1,FALSE)</f>
        <v>0</v>
      </c>
      <c r="K14" s="199">
        <f>VLOOKUP($A14,'mat2'!$A$1:$BE$400,K$1,FALSE)</f>
        <v>2</v>
      </c>
      <c r="L14" s="199">
        <f>VLOOKUP($A14,'mat2'!$A$1:$BE$400,L$1,FALSE)</f>
        <v>0</v>
      </c>
      <c r="M14" s="230">
        <f>VLOOKUP($A14,'mat2'!$A$1:$BE$400,M$1,FALSE)</f>
        <v>0</v>
      </c>
      <c r="N14" s="230">
        <f>VLOOKUP($A14,'mat2'!$A$1:$BE$400,N$1,FALSE)</f>
        <v>1010</v>
      </c>
      <c r="O14" s="230">
        <f>VLOOKUP($A14,'mat2'!$A$1:$BE$400,O$1,FALSE)</f>
        <v>0</v>
      </c>
      <c r="P14" s="230">
        <f>VLOOKUP($A14,'mat2'!$A$1:$BE$400,P$1,FALSE)</f>
        <v>240300</v>
      </c>
      <c r="Q14" s="230">
        <f>VLOOKUP($A14,'mat2'!$A$1:$BE$400,Q$1,FALSE)</f>
        <v>0</v>
      </c>
      <c r="R14" s="230">
        <f>VLOOKUP($A14,'mat2'!$A$1:$BE$400,R$1,FALSE)</f>
        <v>24030</v>
      </c>
      <c r="S14" s="230">
        <f>VLOOKUP($A14,'mat2'!$A$1:$BE$400,S$1,FALSE)</f>
        <v>0</v>
      </c>
      <c r="T14" s="230">
        <f>VLOOKUP($A14,'mat2'!$A$1:$BE$400,T$1,FALSE)</f>
        <v>0</v>
      </c>
      <c r="U14" s="230">
        <f>VLOOKUP($A14,'mat2'!$A$1:$BE$400,U$1,FALSE)</f>
        <v>0</v>
      </c>
      <c r="V14" s="230">
        <f>VLOOKUP($A14,'mat2'!$A$1:$BE$400,V$1,FALSE)</f>
        <v>0</v>
      </c>
      <c r="W14" s="231">
        <f>VLOOKUP($A14,'mat2'!$A$1:$BE$400,W$1,FALSE)</f>
        <v>0</v>
      </c>
      <c r="X14" s="202">
        <f>VLOOKUP($A14,'mat2'!$A$1:$BE$400,X$1,FALSE)</f>
        <v>2</v>
      </c>
      <c r="Y14" s="202">
        <f>VLOOKUP($A14,'mat2'!$A$1:$BE$400,Y$1,FALSE)</f>
        <v>0</v>
      </c>
      <c r="Z14" s="199">
        <f>VLOOKUP($A14,'mat2'!$A$1:$BE$400,Z$1,FALSE)</f>
        <v>1</v>
      </c>
      <c r="AA14" s="202">
        <f>VLOOKUP($A14,'mat2'!$A$1:$BE$400,AA$1,FALSE)</f>
        <v>0</v>
      </c>
      <c r="AB14" s="230">
        <f>VLOOKUP($A14,'mat2'!$A$1:$BE$400,AB$1,FALSE)</f>
        <v>0</v>
      </c>
      <c r="AC14" s="230">
        <f>VLOOKUP($A14,'mat2'!$A$1:$BE$400,AC$1,FALSE)</f>
        <v>0</v>
      </c>
      <c r="AD14" s="199">
        <f>VLOOKUP($A14,'mat2'!$A$1:$BE$400,AD$1,FALSE)</f>
        <v>0</v>
      </c>
      <c r="AF14" s="206" t="str">
        <f t="shared" si="0"/>
        <v xml:space="preserve">   45   16 中間杭（t9）###中間杭（t9）
#-------GS-------POI-------RHO------AREA-------RIN-------EFA----L-IUST-IRYL-KILL
 7.9200E+7    0.3000    7.8500 1.9540E-2 0.0000E+0    0.5000    1    2    0    0
#----WIDTH----ALPHAE-----BETAE--IHT--IAX-------RN1-----RN1N2----AF/RNC----AW/RNT
    0.0000 0.0000E+0 0.0000E+0    2    0 0.0000E+0 0.0000E+0 0.0000E+0 0.0000E+0
#------EI0------EI1I-------EI2-------RM1-------RM2-----RM2N2-------GAM-INLZ
 2.4030E+5 0.0000E+0 2.4030E+4 0.0000E+0 1.0100E+3 0.0000E+0              0
#---+----+----+----+----+----+----+----+----+----+----+----+----+----+----+----+</v>
      </c>
      <c r="AG14" s="206">
        <f t="shared" si="1"/>
        <v>3</v>
      </c>
      <c r="AH14" s="209" t="str">
        <f t="shared" si="2"/>
        <v xml:space="preserve">   45   16 中間杭（t9）###中間杭（t9）</v>
      </c>
      <c r="AI14" s="207" t="str">
        <f t="shared" si="3"/>
        <v xml:space="preserve"> 7.9200E+7    0.3000    7.8500 1.9540E-2 0.0000E+0    0.5000    1    2    0    0</v>
      </c>
      <c r="AJ14" s="212" t="str">
        <f t="shared" si="4"/>
        <v xml:space="preserve">    0.0000 0.0000E+0 0.0000E+0    2    0 0.0000E+0 0.0000E+0 0.0000E+0 0.0000E+0</v>
      </c>
      <c r="AK14" s="210" t="str">
        <f t="shared" si="5"/>
        <v xml:space="preserve"> 2.4030E+5 0.0000E+0 2.4030E+4 0.0000E+0 1.0100E+3 0.0000E+0              0</v>
      </c>
      <c r="AO14" s="132"/>
    </row>
    <row r="15" spans="1:58">
      <c r="A15">
        <f t="shared" ref="A15:B15" si="9">A14+1</f>
        <v>26</v>
      </c>
      <c r="B15" s="136">
        <f t="shared" si="9"/>
        <v>6</v>
      </c>
      <c r="C15" s="3">
        <f>VLOOKUP($A15,'mat2'!$A$1:$BE$400,C$1,FALSE)</f>
        <v>46</v>
      </c>
      <c r="D15" s="3" t="str">
        <f>VLOOKUP($A15,'mat2'!$A$1:$BE$400,D$1,FALSE)</f>
        <v>陸側杭（t9）</v>
      </c>
      <c r="E15" s="228">
        <f>VLOOKUP($A15,'mat2'!$A$1:$BE$400,E$1,FALSE)</f>
        <v>79200000</v>
      </c>
      <c r="F15" s="229">
        <f>VLOOKUP($A15,'mat2'!$A$1:$BE$400,F$1,FALSE)</f>
        <v>0.3</v>
      </c>
      <c r="G15" s="229">
        <f>VLOOKUP($A15,'mat2'!$A$1:$BE$400,G$1,FALSE)</f>
        <v>7.85</v>
      </c>
      <c r="H15" s="229">
        <f>VLOOKUP($A15,'mat2'!$A$1:$BE$400,H$1,FALSE)</f>
        <v>0.5</v>
      </c>
      <c r="I15" s="230">
        <f>VLOOKUP($A15,'mat2'!$A$1:$BE$400,I$1,FALSE)</f>
        <v>1.9539999999999998E-2</v>
      </c>
      <c r="J15" s="230">
        <f>VLOOKUP($A15,'mat2'!$A$1:$BE$400,J$1,FALSE)</f>
        <v>0</v>
      </c>
      <c r="K15" s="199">
        <f>VLOOKUP($A15,'mat2'!$A$1:$BE$400,K$1,FALSE)</f>
        <v>2</v>
      </c>
      <c r="L15" s="199">
        <f>VLOOKUP($A15,'mat2'!$A$1:$BE$400,L$1,FALSE)</f>
        <v>0</v>
      </c>
      <c r="M15" s="230">
        <f>VLOOKUP($A15,'mat2'!$A$1:$BE$400,M$1,FALSE)</f>
        <v>0</v>
      </c>
      <c r="N15" s="230">
        <f>VLOOKUP($A15,'mat2'!$A$1:$BE$400,N$1,FALSE)</f>
        <v>1010</v>
      </c>
      <c r="O15" s="230">
        <f>VLOOKUP($A15,'mat2'!$A$1:$BE$400,O$1,FALSE)</f>
        <v>0</v>
      </c>
      <c r="P15" s="230">
        <f>VLOOKUP($A15,'mat2'!$A$1:$BE$400,P$1,FALSE)</f>
        <v>240300</v>
      </c>
      <c r="Q15" s="230">
        <f>VLOOKUP($A15,'mat2'!$A$1:$BE$400,Q$1,FALSE)</f>
        <v>0</v>
      </c>
      <c r="R15" s="230">
        <f>VLOOKUP($A15,'mat2'!$A$1:$BE$400,R$1,FALSE)</f>
        <v>24030</v>
      </c>
      <c r="S15" s="230">
        <f>VLOOKUP($A15,'mat2'!$A$1:$BE$400,S$1,FALSE)</f>
        <v>0</v>
      </c>
      <c r="T15" s="230">
        <f>VLOOKUP($A15,'mat2'!$A$1:$BE$400,T$1,FALSE)</f>
        <v>0</v>
      </c>
      <c r="U15" s="230">
        <f>VLOOKUP($A15,'mat2'!$A$1:$BE$400,U$1,FALSE)</f>
        <v>0</v>
      </c>
      <c r="V15" s="230">
        <f>VLOOKUP($A15,'mat2'!$A$1:$BE$400,V$1,FALSE)</f>
        <v>0</v>
      </c>
      <c r="W15" s="231">
        <f>VLOOKUP($A15,'mat2'!$A$1:$BE$400,W$1,FALSE)</f>
        <v>0</v>
      </c>
      <c r="X15" s="202">
        <f>VLOOKUP($A15,'mat2'!$A$1:$BE$400,X$1,FALSE)</f>
        <v>2</v>
      </c>
      <c r="Y15" s="202">
        <f>VLOOKUP($A15,'mat2'!$A$1:$BE$400,Y$1,FALSE)</f>
        <v>0</v>
      </c>
      <c r="Z15" s="199">
        <f>VLOOKUP($A15,'mat2'!$A$1:$BE$400,Z$1,FALSE)</f>
        <v>1</v>
      </c>
      <c r="AA15" s="202">
        <f>VLOOKUP($A15,'mat2'!$A$1:$BE$400,AA$1,FALSE)</f>
        <v>0</v>
      </c>
      <c r="AB15" s="230">
        <f>VLOOKUP($A15,'mat2'!$A$1:$BE$400,AB$1,FALSE)</f>
        <v>0</v>
      </c>
      <c r="AC15" s="230">
        <f>VLOOKUP($A15,'mat2'!$A$1:$BE$400,AC$1,FALSE)</f>
        <v>0</v>
      </c>
      <c r="AD15" s="199">
        <f>VLOOKUP($A15,'mat2'!$A$1:$BE$400,AD$1,FALSE)</f>
        <v>0</v>
      </c>
      <c r="AF15" s="206" t="str">
        <f t="shared" si="0"/>
        <v xml:space="preserve">   46   16 陸側杭（t9）###陸側杭（t9）
#-------GS-------POI-------RHO------AREA-------RIN-------EFA----L-IUST-IRYL-KILL
 7.9200E+7    0.3000    7.8500 1.9540E-2 0.0000E+0    0.5000    1    2    0    0
#----WIDTH----ALPHAE-----BETAE--IHT--IAX-------RN1-----RN1N2----AF/RNC----AW/RNT
    0.0000 0.0000E+0 0.0000E+0    2    0 0.0000E+0 0.0000E+0 0.0000E+0 0.0000E+0
#------EI0------EI1I-------EI2-------RM1-------RM2-----RM2N2-------GAM-INLZ
 2.4030E+5 0.0000E+0 2.4030E+4 0.0000E+0 1.0100E+3 0.0000E+0              0
#---+----+----+----+----+----+----+----+----+----+----+----+----+----+----+----+</v>
      </c>
      <c r="AG15" s="206">
        <f t="shared" si="1"/>
        <v>3</v>
      </c>
      <c r="AH15" s="209" t="str">
        <f t="shared" si="2"/>
        <v xml:space="preserve">   46   16 陸側杭（t9）###陸側杭（t9）</v>
      </c>
      <c r="AI15" s="207" t="str">
        <f t="shared" si="3"/>
        <v xml:space="preserve"> 7.9200E+7    0.3000    7.8500 1.9540E-2 0.0000E+0    0.5000    1    2    0    0</v>
      </c>
      <c r="AJ15" s="212" t="str">
        <f t="shared" si="4"/>
        <v xml:space="preserve">    0.0000 0.0000E+0 0.0000E+0    2    0 0.0000E+0 0.0000E+0 0.0000E+0 0.0000E+0</v>
      </c>
      <c r="AK15" s="210" t="str">
        <f t="shared" si="5"/>
        <v xml:space="preserve"> 2.4030E+5 0.0000E+0 2.4030E+4 0.0000E+0 1.0100E+3 0.0000E+0              0</v>
      </c>
      <c r="AO15" s="132"/>
    </row>
    <row r="16" spans="1:58">
      <c r="A16">
        <f t="shared" ref="A16:B16" si="10">A15+1</f>
        <v>27</v>
      </c>
      <c r="B16" s="136">
        <f t="shared" si="10"/>
        <v>7</v>
      </c>
      <c r="C16" s="3">
        <f>VLOOKUP($A16,'mat2'!$A$1:$BE$400,C$1,FALSE)</f>
        <v>48</v>
      </c>
      <c r="D16" s="3" t="str">
        <f>VLOOKUP($A16,'mat2'!$A$1:$BE$400,D$1,FALSE)</f>
        <v>海側杭杭頭部</v>
      </c>
      <c r="E16" s="228">
        <f>VLOOKUP($A16,'mat2'!$A$1:$BE$400,E$1,FALSE)</f>
        <v>12600000</v>
      </c>
      <c r="F16" s="229">
        <f>VLOOKUP($A16,'mat2'!$A$1:$BE$400,F$1,FALSE)</f>
        <v>0.17</v>
      </c>
      <c r="G16" s="229">
        <f>VLOOKUP($A16,'mat2'!$A$1:$BE$400,G$1,FALSE)</f>
        <v>2.35</v>
      </c>
      <c r="H16" s="229">
        <f>VLOOKUP($A16,'mat2'!$A$1:$BE$400,H$1,FALSE)</f>
        <v>0.83299999999999996</v>
      </c>
      <c r="I16" s="230">
        <f>VLOOKUP($A16,'mat2'!$A$1:$BE$400,I$1,FALSE)</f>
        <v>1.21</v>
      </c>
      <c r="J16" s="230">
        <f>VLOOKUP($A16,'mat2'!$A$1:$BE$400,J$1,FALSE)</f>
        <v>0</v>
      </c>
      <c r="K16" s="199">
        <f>VLOOKUP($A16,'mat2'!$A$1:$BE$400,K$1,FALSE)</f>
        <v>3</v>
      </c>
      <c r="L16" s="199">
        <f>VLOOKUP($A16,'mat2'!$A$1:$BE$400,L$1,FALSE)</f>
        <v>0</v>
      </c>
      <c r="M16" s="230">
        <f>VLOOKUP($A16,'mat2'!$A$1:$BE$400,M$1,FALSE)</f>
        <v>568</v>
      </c>
      <c r="N16" s="230">
        <f>VLOOKUP($A16,'mat2'!$A$1:$BE$400,N$1,FALSE)</f>
        <v>1627</v>
      </c>
      <c r="O16" s="230">
        <f>VLOOKUP($A16,'mat2'!$A$1:$BE$400,O$1,FALSE)</f>
        <v>0</v>
      </c>
      <c r="P16" s="230">
        <f>VLOOKUP($A16,'mat2'!$A$1:$BE$400,P$1,FALSE)</f>
        <v>3160000</v>
      </c>
      <c r="Q16" s="230">
        <f>VLOOKUP($A16,'mat2'!$A$1:$BE$400,Q$1,FALSE)</f>
        <v>526000</v>
      </c>
      <c r="R16" s="230">
        <f>VLOOKUP($A16,'mat2'!$A$1:$BE$400,R$1,FALSE)</f>
        <v>52600</v>
      </c>
      <c r="S16" s="230">
        <f>VLOOKUP($A16,'mat2'!$A$1:$BE$400,S$1,FALSE)</f>
        <v>0</v>
      </c>
      <c r="T16" s="230">
        <f>VLOOKUP($A16,'mat2'!$A$1:$BE$400,T$1,FALSE)</f>
        <v>0</v>
      </c>
      <c r="U16" s="230">
        <f>VLOOKUP($A16,'mat2'!$A$1:$BE$400,U$1,FALSE)</f>
        <v>0</v>
      </c>
      <c r="V16" s="230">
        <f>VLOOKUP($A16,'mat2'!$A$1:$BE$400,V$1,FALSE)</f>
        <v>0</v>
      </c>
      <c r="W16" s="231">
        <f>VLOOKUP($A16,'mat2'!$A$1:$BE$400,W$1,FALSE)</f>
        <v>0</v>
      </c>
      <c r="X16" s="202">
        <f>VLOOKUP($A16,'mat2'!$A$1:$BE$400,X$1,FALSE)</f>
        <v>2</v>
      </c>
      <c r="Y16" s="202">
        <f>VLOOKUP($A16,'mat2'!$A$1:$BE$400,Y$1,FALSE)</f>
        <v>0</v>
      </c>
      <c r="Z16" s="199">
        <f>VLOOKUP($A16,'mat2'!$A$1:$BE$400,Z$1,FALSE)</f>
        <v>1</v>
      </c>
      <c r="AA16" s="202">
        <f>VLOOKUP($A16,'mat2'!$A$1:$BE$400,AA$1,FALSE)</f>
        <v>0</v>
      </c>
      <c r="AB16" s="230">
        <f>VLOOKUP($A16,'mat2'!$A$1:$BE$400,AB$1,FALSE)</f>
        <v>0</v>
      </c>
      <c r="AC16" s="230">
        <f>VLOOKUP($A16,'mat2'!$A$1:$BE$400,AC$1,FALSE)</f>
        <v>0</v>
      </c>
      <c r="AD16" s="199">
        <f>VLOOKUP($A16,'mat2'!$A$1:$BE$400,AD$1,FALSE)</f>
        <v>0</v>
      </c>
      <c r="AF16" s="206" t="str">
        <f t="shared" si="0"/>
        <v xml:space="preserve">   48   16 海側杭杭頭部###海側杭杭頭部
#-------GS-------POI-------RHO------AREA-------RIN-------EFA----L-IUST-IRYL-KILL
 1.2600E+7    0.1700    2.3500 1.2100E+0 0.0000E+0    0.8330    1    2    0    0
#----WIDTH----ALPHAE-----BETAE--IHT--IAX-------RN1-----RN1N2----AF/RNC----AW/RNT
    0.0000 0.0000E+0 0.0000E+0    3    0 0.0000E+0 0.0000E+0 0.0000E+0 0.0000E+0
#------EI0------EI1I-------EI2-------RM1-------RM2-----RM2N2-------GAM-INLZ
 3.1600E+6 5.2600E+5 5.2600E+4 5.6800E+2 1.6270E+3 0.0000E+0              0
#---+----+----+----+----+----+----+----+----+----+----+----+----+----+----+----+</v>
      </c>
      <c r="AG16" s="206">
        <f t="shared" si="1"/>
        <v>3</v>
      </c>
      <c r="AH16" s="209" t="str">
        <f t="shared" si="2"/>
        <v xml:space="preserve">   48   16 海側杭杭頭部###海側杭杭頭部</v>
      </c>
      <c r="AI16" s="207" t="str">
        <f t="shared" si="3"/>
        <v xml:space="preserve"> 1.2600E+7    0.1700    2.3500 1.2100E+0 0.0000E+0    0.8330    1    2    0    0</v>
      </c>
      <c r="AJ16" s="212" t="str">
        <f t="shared" si="4"/>
        <v xml:space="preserve">    0.0000 0.0000E+0 0.0000E+0    3    0 0.0000E+0 0.0000E+0 0.0000E+0 0.0000E+0</v>
      </c>
      <c r="AK16" s="210" t="str">
        <f t="shared" si="5"/>
        <v xml:space="preserve"> 3.1600E+6 5.2600E+5 5.2600E+4 5.6800E+2 1.6270E+3 0.0000E+0              0</v>
      </c>
      <c r="AO16" s="132"/>
    </row>
    <row r="17" spans="1:41">
      <c r="A17">
        <f t="shared" ref="A17:B17" si="11">A16+1</f>
        <v>28</v>
      </c>
      <c r="B17" s="136">
        <f t="shared" si="11"/>
        <v>8</v>
      </c>
      <c r="C17" s="3">
        <f>VLOOKUP($A17,'mat2'!$A$1:$BE$400,C$1,FALSE)</f>
        <v>49</v>
      </c>
      <c r="D17" s="3" t="str">
        <f>VLOOKUP($A17,'mat2'!$A$1:$BE$400,D$1,FALSE)</f>
        <v>中間杭杭頭部</v>
      </c>
      <c r="E17" s="228">
        <f>VLOOKUP($A17,'mat2'!$A$1:$BE$400,E$1,FALSE)</f>
        <v>12600000</v>
      </c>
      <c r="F17" s="229">
        <f>VLOOKUP($A17,'mat2'!$A$1:$BE$400,F$1,FALSE)</f>
        <v>0.17</v>
      </c>
      <c r="G17" s="229">
        <f>VLOOKUP($A17,'mat2'!$A$1:$BE$400,G$1,FALSE)</f>
        <v>2.35</v>
      </c>
      <c r="H17" s="229">
        <f>VLOOKUP($A17,'mat2'!$A$1:$BE$400,H$1,FALSE)</f>
        <v>0.83299999999999996</v>
      </c>
      <c r="I17" s="230">
        <f>VLOOKUP($A17,'mat2'!$A$1:$BE$400,I$1,FALSE)</f>
        <v>1.21</v>
      </c>
      <c r="J17" s="230">
        <f>VLOOKUP($A17,'mat2'!$A$1:$BE$400,J$1,FALSE)</f>
        <v>0</v>
      </c>
      <c r="K17" s="199">
        <f>VLOOKUP($A17,'mat2'!$A$1:$BE$400,K$1,FALSE)</f>
        <v>3</v>
      </c>
      <c r="L17" s="199">
        <f>VLOOKUP($A17,'mat2'!$A$1:$BE$400,L$1,FALSE)</f>
        <v>0</v>
      </c>
      <c r="M17" s="230">
        <f>VLOOKUP($A17,'mat2'!$A$1:$BE$400,M$1,FALSE)</f>
        <v>578</v>
      </c>
      <c r="N17" s="230">
        <f>VLOOKUP($A17,'mat2'!$A$1:$BE$400,N$1,FALSE)</f>
        <v>1833</v>
      </c>
      <c r="O17" s="230">
        <f>VLOOKUP($A17,'mat2'!$A$1:$BE$400,O$1,FALSE)</f>
        <v>0</v>
      </c>
      <c r="P17" s="230">
        <f>VLOOKUP($A17,'mat2'!$A$1:$BE$400,P$1,FALSE)</f>
        <v>3210000</v>
      </c>
      <c r="Q17" s="230">
        <f>VLOOKUP($A17,'mat2'!$A$1:$BE$400,Q$1,FALSE)</f>
        <v>607000</v>
      </c>
      <c r="R17" s="230">
        <f>VLOOKUP($A17,'mat2'!$A$1:$BE$400,R$1,FALSE)</f>
        <v>60700</v>
      </c>
      <c r="S17" s="230">
        <f>VLOOKUP($A17,'mat2'!$A$1:$BE$400,S$1,FALSE)</f>
        <v>0</v>
      </c>
      <c r="T17" s="230">
        <f>VLOOKUP($A17,'mat2'!$A$1:$BE$400,T$1,FALSE)</f>
        <v>0</v>
      </c>
      <c r="U17" s="230">
        <f>VLOOKUP($A17,'mat2'!$A$1:$BE$400,U$1,FALSE)</f>
        <v>0</v>
      </c>
      <c r="V17" s="230">
        <f>VLOOKUP($A17,'mat2'!$A$1:$BE$400,V$1,FALSE)</f>
        <v>0</v>
      </c>
      <c r="W17" s="231">
        <f>VLOOKUP($A17,'mat2'!$A$1:$BE$400,W$1,FALSE)</f>
        <v>0</v>
      </c>
      <c r="X17" s="202">
        <f>VLOOKUP($A17,'mat2'!$A$1:$BE$400,X$1,FALSE)</f>
        <v>2</v>
      </c>
      <c r="Y17" s="202">
        <f>VLOOKUP($A17,'mat2'!$A$1:$BE$400,Y$1,FALSE)</f>
        <v>0</v>
      </c>
      <c r="Z17" s="199">
        <f>VLOOKUP($A17,'mat2'!$A$1:$BE$400,Z$1,FALSE)</f>
        <v>1</v>
      </c>
      <c r="AA17" s="202">
        <f>VLOOKUP($A17,'mat2'!$A$1:$BE$400,AA$1,FALSE)</f>
        <v>0</v>
      </c>
      <c r="AB17" s="230">
        <f>VLOOKUP($A17,'mat2'!$A$1:$BE$400,AB$1,FALSE)</f>
        <v>0</v>
      </c>
      <c r="AC17" s="230">
        <f>VLOOKUP($A17,'mat2'!$A$1:$BE$400,AC$1,FALSE)</f>
        <v>0</v>
      </c>
      <c r="AD17" s="199">
        <f>VLOOKUP($A17,'mat2'!$A$1:$BE$400,AD$1,FALSE)</f>
        <v>0</v>
      </c>
      <c r="AF17" s="206" t="str">
        <f t="shared" si="0"/>
        <v xml:space="preserve">   49   16 中間杭杭頭部###中間杭杭頭部
#-------GS-------POI-------RHO------AREA-------RIN-------EFA----L-IUST-IRYL-KILL
 1.2600E+7    0.1700    2.3500 1.2100E+0 0.0000E+0    0.8330    1    2    0    0
#----WIDTH----ALPHAE-----BETAE--IHT--IAX-------RN1-----RN1N2----AF/RNC----AW/RNT
    0.0000 0.0000E+0 0.0000E+0    3    0 0.0000E+0 0.0000E+0 0.0000E+0 0.0000E+0
#------EI0------EI1I-------EI2-------RM1-------RM2-----RM2N2-------GAM-INLZ
 3.2100E+6 6.0700E+5 6.0700E+4 5.7800E+2 1.8330E+3 0.0000E+0              0
#---+----+----+----+----+----+----+----+----+----+----+----+----+----+----+----+</v>
      </c>
      <c r="AG17" s="206">
        <f t="shared" si="1"/>
        <v>3</v>
      </c>
      <c r="AH17" s="209" t="str">
        <f t="shared" si="2"/>
        <v xml:space="preserve">   49   16 中間杭杭頭部###中間杭杭頭部</v>
      </c>
      <c r="AI17" s="207" t="str">
        <f t="shared" si="3"/>
        <v xml:space="preserve"> 1.2600E+7    0.1700    2.3500 1.2100E+0 0.0000E+0    0.8330    1    2    0    0</v>
      </c>
      <c r="AJ17" s="212" t="str">
        <f t="shared" si="4"/>
        <v xml:space="preserve">    0.0000 0.0000E+0 0.0000E+0    3    0 0.0000E+0 0.0000E+0 0.0000E+0 0.0000E+0</v>
      </c>
      <c r="AK17" s="210" t="str">
        <f t="shared" si="5"/>
        <v xml:space="preserve"> 3.2100E+6 6.0700E+5 6.0700E+4 5.7800E+2 1.8330E+3 0.0000E+0              0</v>
      </c>
      <c r="AO17" s="132"/>
    </row>
    <row r="18" spans="1:41">
      <c r="A18">
        <f t="shared" ref="A18:B18" si="12">A17+1</f>
        <v>29</v>
      </c>
      <c r="B18" s="136">
        <f t="shared" si="12"/>
        <v>9</v>
      </c>
      <c r="C18" s="3">
        <f>VLOOKUP($A18,'mat2'!$A$1:$BE$400,C$1,FALSE)</f>
        <v>50</v>
      </c>
      <c r="D18" s="3" t="str">
        <f>VLOOKUP($A18,'mat2'!$A$1:$BE$400,D$1,FALSE)</f>
        <v>陸側杭杭頭部</v>
      </c>
      <c r="E18" s="228">
        <f>VLOOKUP($A18,'mat2'!$A$1:$BE$400,E$1,FALSE)</f>
        <v>12600000</v>
      </c>
      <c r="F18" s="229">
        <f>VLOOKUP($A18,'mat2'!$A$1:$BE$400,F$1,FALSE)</f>
        <v>0.17</v>
      </c>
      <c r="G18" s="229">
        <f>VLOOKUP($A18,'mat2'!$A$1:$BE$400,G$1,FALSE)</f>
        <v>2.35</v>
      </c>
      <c r="H18" s="229">
        <f>VLOOKUP($A18,'mat2'!$A$1:$BE$400,H$1,FALSE)</f>
        <v>0.83299999999999996</v>
      </c>
      <c r="I18" s="230">
        <f>VLOOKUP($A18,'mat2'!$A$1:$BE$400,I$1,FALSE)</f>
        <v>1.21</v>
      </c>
      <c r="J18" s="230">
        <f>VLOOKUP($A18,'mat2'!$A$1:$BE$400,J$1,FALSE)</f>
        <v>0</v>
      </c>
      <c r="K18" s="199">
        <f>VLOOKUP($A18,'mat2'!$A$1:$BE$400,K$1,FALSE)</f>
        <v>3</v>
      </c>
      <c r="L18" s="199">
        <f>VLOOKUP($A18,'mat2'!$A$1:$BE$400,L$1,FALSE)</f>
        <v>0</v>
      </c>
      <c r="M18" s="230">
        <f>VLOOKUP($A18,'mat2'!$A$1:$BE$400,M$1,FALSE)</f>
        <v>588</v>
      </c>
      <c r="N18" s="230">
        <f>VLOOKUP($A18,'mat2'!$A$1:$BE$400,N$1,FALSE)</f>
        <v>2048</v>
      </c>
      <c r="O18" s="230">
        <f>VLOOKUP($A18,'mat2'!$A$1:$BE$400,O$1,FALSE)</f>
        <v>0</v>
      </c>
      <c r="P18" s="230">
        <f>VLOOKUP($A18,'mat2'!$A$1:$BE$400,P$1,FALSE)</f>
        <v>3270000</v>
      </c>
      <c r="Q18" s="230">
        <f>VLOOKUP($A18,'mat2'!$A$1:$BE$400,Q$1,FALSE)</f>
        <v>691000</v>
      </c>
      <c r="R18" s="230">
        <f>VLOOKUP($A18,'mat2'!$A$1:$BE$400,R$1,FALSE)</f>
        <v>69100</v>
      </c>
      <c r="S18" s="230">
        <f>VLOOKUP($A18,'mat2'!$A$1:$BE$400,S$1,FALSE)</f>
        <v>0</v>
      </c>
      <c r="T18" s="230">
        <f>VLOOKUP($A18,'mat2'!$A$1:$BE$400,T$1,FALSE)</f>
        <v>0</v>
      </c>
      <c r="U18" s="230">
        <f>VLOOKUP($A18,'mat2'!$A$1:$BE$400,U$1,FALSE)</f>
        <v>0</v>
      </c>
      <c r="V18" s="230">
        <f>VLOOKUP($A18,'mat2'!$A$1:$BE$400,V$1,FALSE)</f>
        <v>0</v>
      </c>
      <c r="W18" s="231">
        <f>VLOOKUP($A18,'mat2'!$A$1:$BE$400,W$1,FALSE)</f>
        <v>0</v>
      </c>
      <c r="X18" s="202">
        <f>VLOOKUP($A18,'mat2'!$A$1:$BE$400,X$1,FALSE)</f>
        <v>2</v>
      </c>
      <c r="Y18" s="202">
        <f>VLOOKUP($A18,'mat2'!$A$1:$BE$400,Y$1,FALSE)</f>
        <v>0</v>
      </c>
      <c r="Z18" s="199">
        <f>VLOOKUP($A18,'mat2'!$A$1:$BE$400,Z$1,FALSE)</f>
        <v>1</v>
      </c>
      <c r="AA18" s="202">
        <f>VLOOKUP($A18,'mat2'!$A$1:$BE$400,AA$1,FALSE)</f>
        <v>0</v>
      </c>
      <c r="AB18" s="230">
        <f>VLOOKUP($A18,'mat2'!$A$1:$BE$400,AB$1,FALSE)</f>
        <v>0</v>
      </c>
      <c r="AC18" s="230">
        <f>VLOOKUP($A18,'mat2'!$A$1:$BE$400,AC$1,FALSE)</f>
        <v>0</v>
      </c>
      <c r="AD18" s="199">
        <f>VLOOKUP($A18,'mat2'!$A$1:$BE$400,AD$1,FALSE)</f>
        <v>0</v>
      </c>
      <c r="AF18" s="206" t="str">
        <f t="shared" si="0"/>
        <v xml:space="preserve">   50   16 陸側杭杭頭部###陸側杭杭頭部
#-------GS-------POI-------RHO------AREA-------RIN-------EFA----L-IUST-IRYL-KILL
 1.2600E+7    0.1700    2.3500 1.2100E+0 0.0000E+0    0.8330    1    2    0    0
#----WIDTH----ALPHAE-----BETAE--IHT--IAX-------RN1-----RN1N2----AF/RNC----AW/RNT
    0.0000 0.0000E+0 0.0000E+0    3    0 0.0000E+0 0.0000E+0 0.0000E+0 0.0000E+0
#------EI0------EI1I-------EI2-------RM1-------RM2-----RM2N2-------GAM-INLZ
 3.2700E+6 6.9100E+5 6.9100E+4 5.8800E+2 2.0480E+3 0.0000E+0              0
#---+----+----+----+----+----+----+----+----+----+----+----+----+----+----+----+</v>
      </c>
      <c r="AG18" s="206">
        <f t="shared" si="1"/>
        <v>3</v>
      </c>
      <c r="AH18" s="209" t="str">
        <f t="shared" si="2"/>
        <v xml:space="preserve">   50   16 陸側杭杭頭部###陸側杭杭頭部</v>
      </c>
      <c r="AI18" s="207" t="str">
        <f t="shared" si="3"/>
        <v xml:space="preserve"> 1.2600E+7    0.1700    2.3500 1.2100E+0 0.0000E+0    0.8330    1    2    0    0</v>
      </c>
      <c r="AJ18" s="212" t="str">
        <f t="shared" si="4"/>
        <v xml:space="preserve">    0.0000 0.0000E+0 0.0000E+0    3    0 0.0000E+0 0.0000E+0 0.0000E+0 0.0000E+0</v>
      </c>
      <c r="AK18" s="210" t="str">
        <f t="shared" si="5"/>
        <v xml:space="preserve"> 3.2700E+6 6.9100E+5 6.9100E+4 5.8800E+2 2.0480E+3 0.0000E+0              0</v>
      </c>
      <c r="AO18" s="132"/>
    </row>
    <row r="19" spans="1:41">
      <c r="A19">
        <f t="shared" ref="A19:B19" si="13">A18+1</f>
        <v>30</v>
      </c>
      <c r="B19" s="136">
        <f t="shared" si="13"/>
        <v>10</v>
      </c>
      <c r="C19" s="3" t="str">
        <f>VLOOKUP($A19,'mat2'!$A$1:$BE$400,C$1,FALSE)</f>
        <v>MA</v>
      </c>
      <c r="D19" s="3" t="str">
        <f>VLOOKUP($A19,'mat2'!$A$1:$BE$400,D$1,FALSE)</f>
        <v>XHED</v>
      </c>
      <c r="E19" s="228" t="str">
        <f>VLOOKUP($A19,'mat2'!$A$1:$BE$400,E$1,FALSE)</f>
        <v>RMMP01</v>
      </c>
      <c r="F19" s="229" t="str">
        <f>VLOOKUP($A19,'mat2'!$A$1:$BE$400,F$1,FALSE)</f>
        <v>RNNY02</v>
      </c>
      <c r="G19" s="229" t="str">
        <f>VLOOKUP($A19,'mat2'!$A$1:$BE$400,G$1,FALSE)</f>
        <v>RNNY01</v>
      </c>
      <c r="H19" s="229" t="str">
        <f>VLOOKUP($A19,'mat2'!$A$1:$BE$400,H$1,FALSE)</f>
        <v>RMMP03</v>
      </c>
      <c r="I19" s="230" t="str">
        <f>VLOOKUP($A19,'mat2'!$A$1:$BE$400,I$1,FALSE)</f>
        <v>RMMP02</v>
      </c>
      <c r="J19" s="230" t="str">
        <f>VLOOKUP($A19,'mat2'!$A$1:$BE$400,J$1,FALSE)</f>
        <v>RNNY03</v>
      </c>
      <c r="K19" s="199" t="str">
        <f>VLOOKUP($A19,'mat2'!$A$1:$BE$400,K$1,FALSE)</f>
        <v>RMMP07</v>
      </c>
      <c r="L19" s="199" t="str">
        <f>VLOOKUP($A19,'mat2'!$A$1:$BE$400,L$1,FALSE)</f>
        <v>RNNY08</v>
      </c>
      <c r="M19" s="230" t="str">
        <f>VLOOKUP($A19,'mat2'!$A$1:$BE$400,M$1,FALSE)</f>
        <v>RMMP10</v>
      </c>
      <c r="N19" s="230" t="str">
        <f>VLOOKUP($A19,'mat2'!$A$1:$BE$400,N$1,FALSE)</f>
        <v>RNNY11</v>
      </c>
      <c r="O19" s="230" t="str">
        <f>VLOOKUP($A19,'mat2'!$A$1:$BE$400,O$1,FALSE)</f>
        <v>RMMP11</v>
      </c>
      <c r="P19" s="230" t="str">
        <f>VLOOKUP($A19,'mat2'!$A$1:$BE$400,P$1,FALSE)</f>
        <v>RNNY09</v>
      </c>
      <c r="Q19" s="230" t="str">
        <f>VLOOKUP($A19,'mat2'!$A$1:$BE$400,Q$1,FALSE)</f>
        <v>RMMP09</v>
      </c>
      <c r="R19" s="230" t="str">
        <f>VLOOKUP($A19,'mat2'!$A$1:$BE$400,R$1,FALSE)</f>
        <v>RNNY10</v>
      </c>
      <c r="S19" s="230" t="str">
        <f>VLOOKUP($A19,'mat2'!$A$1:$BE$400,S$1,FALSE)</f>
        <v>RMMP08</v>
      </c>
      <c r="T19" s="230" t="str">
        <f>VLOOKUP($A19,'mat2'!$A$1:$BE$400,T$1,FALSE)</f>
        <v>RNNY12</v>
      </c>
      <c r="U19" s="230" t="str">
        <f>VLOOKUP($A19,'mat2'!$A$1:$BE$400,U$1,FALSE)</f>
        <v>RMMP12</v>
      </c>
      <c r="V19" s="230" t="str">
        <f>VLOOKUP($A19,'mat2'!$A$1:$BE$400,V$1,FALSE)</f>
        <v>RNNY13</v>
      </c>
      <c r="W19" s="231" t="str">
        <f>VLOOKUP($A19,'mat2'!$A$1:$BE$400,W$1,FALSE)</f>
        <v>RMMP05</v>
      </c>
      <c r="X19" s="202" t="str">
        <f>VLOOKUP($A19,'mat2'!$A$1:$BE$400,X$1,FALSE)</f>
        <v>RMMP04</v>
      </c>
      <c r="Y19" s="202" t="str">
        <f>VLOOKUP($A19,'mat2'!$A$1:$BE$400,Y$1,FALSE)</f>
        <v>RNNY05</v>
      </c>
      <c r="Z19" s="199" t="str">
        <f>VLOOKUP($A19,'mat2'!$A$1:$BE$400,Z$1,FALSE)</f>
        <v>RNNY04</v>
      </c>
      <c r="AA19" s="202" t="str">
        <f>VLOOKUP($A19,'mat2'!$A$1:$BE$400,AA$1,FALSE)</f>
        <v>RNNY06</v>
      </c>
      <c r="AB19" s="230" t="str">
        <f>VLOOKUP($A19,'mat2'!$A$1:$BE$400,AB$1,FALSE)</f>
        <v>RMMP06</v>
      </c>
      <c r="AC19" s="230" t="str">
        <f>VLOOKUP($A19,'mat2'!$A$1:$BE$400,AC$1,FALSE)</f>
        <v>RNNY07</v>
      </c>
      <c r="AD19" s="199" t="str">
        <f>VLOOKUP($A19,'mat2'!$A$1:$BE$400,AD$1,FALSE)</f>
        <v>RMMP16</v>
      </c>
      <c r="AF19" s="206" t="e">
        <f t="shared" si="0"/>
        <v>#VALUE!</v>
      </c>
      <c r="AG19" s="206">
        <f t="shared" si="1"/>
        <v>0</v>
      </c>
      <c r="AH19" s="209" t="e">
        <f t="shared" si="2"/>
        <v>#VALUE!</v>
      </c>
      <c r="AI19" s="207" t="str">
        <f t="shared" si="3"/>
        <v xml:space="preserve">    RMMP01    RNNY02    RNNY01    RMMP02    RNNY03    RMMP03NNY04MMP04NNY06NNY05</v>
      </c>
      <c r="AJ19" s="212" t="str">
        <f t="shared" si="4"/>
        <v xml:space="preserve">    RMMP05    RMMP06    RNNY07MMP07NNY08    RMMP08    RNNY12    RMMP12    RNNY13</v>
      </c>
      <c r="AK19" s="210" t="str">
        <f t="shared" si="5"/>
        <v xml:space="preserve">    RNNY09    RMMP09    RNNY10    RMMP10    RNNY11    RMMP11          MMP16</v>
      </c>
      <c r="AO19" s="132"/>
    </row>
    <row r="20" spans="1:41">
      <c r="A20">
        <f t="shared" ref="A20:B20" si="14">A19+1</f>
        <v>31</v>
      </c>
      <c r="B20" s="136">
        <f t="shared" si="14"/>
        <v>11</v>
      </c>
      <c r="C20" s="3">
        <f>VLOOKUP($A20,'mat2'!$A$1:$BE$400,C$1,FALSE)</f>
        <v>36</v>
      </c>
      <c r="D20" s="3" t="str">
        <f>VLOOKUP($A20,'mat2'!$A$1:$BE$400,D$1,FALSE)</f>
        <v>床版</v>
      </c>
      <c r="E20" s="228">
        <f>VLOOKUP($A20,'mat2'!$A$1:$BE$400,E$1,FALSE)</f>
        <v>0</v>
      </c>
      <c r="F20" s="229">
        <f>VLOOKUP($A20,'mat2'!$A$1:$BE$400,F$1,FALSE)</f>
        <v>0</v>
      </c>
      <c r="G20" s="229">
        <f>VLOOKUP($A20,'mat2'!$A$1:$BE$400,G$1,FALSE)</f>
        <v>0</v>
      </c>
      <c r="H20" s="229">
        <f>VLOOKUP($A20,'mat2'!$A$1:$BE$400,H$1,FALSE)</f>
        <v>0</v>
      </c>
      <c r="I20" s="230">
        <f>VLOOKUP($A20,'mat2'!$A$1:$BE$400,I$1,FALSE)</f>
        <v>0</v>
      </c>
      <c r="J20" s="230">
        <f>VLOOKUP($A20,'mat2'!$A$1:$BE$400,J$1,FALSE)</f>
        <v>0</v>
      </c>
      <c r="K20" s="199">
        <f>VLOOKUP($A20,'mat2'!$A$1:$BE$400,K$1,FALSE)</f>
        <v>0</v>
      </c>
      <c r="L20" s="199">
        <f>VLOOKUP($A20,'mat2'!$A$1:$BE$400,L$1,FALSE)</f>
        <v>0</v>
      </c>
      <c r="M20" s="230">
        <f>VLOOKUP($A20,'mat2'!$A$1:$BE$400,M$1,FALSE)</f>
        <v>0</v>
      </c>
      <c r="N20" s="230">
        <f>VLOOKUP($A20,'mat2'!$A$1:$BE$400,N$1,FALSE)</f>
        <v>0</v>
      </c>
      <c r="O20" s="230">
        <f>VLOOKUP($A20,'mat2'!$A$1:$BE$400,O$1,FALSE)</f>
        <v>0</v>
      </c>
      <c r="P20" s="230">
        <f>VLOOKUP($A20,'mat2'!$A$1:$BE$400,P$1,FALSE)</f>
        <v>0</v>
      </c>
      <c r="Q20" s="230">
        <f>VLOOKUP($A20,'mat2'!$A$1:$BE$400,Q$1,FALSE)</f>
        <v>0</v>
      </c>
      <c r="R20" s="230">
        <f>VLOOKUP($A20,'mat2'!$A$1:$BE$400,R$1,FALSE)</f>
        <v>0</v>
      </c>
      <c r="S20" s="230">
        <f>VLOOKUP($A20,'mat2'!$A$1:$BE$400,S$1,FALSE)</f>
        <v>0</v>
      </c>
      <c r="T20" s="230">
        <f>VLOOKUP($A20,'mat2'!$A$1:$BE$400,T$1,FALSE)</f>
        <v>0</v>
      </c>
      <c r="U20" s="230">
        <f>VLOOKUP($A20,'mat2'!$A$1:$BE$400,U$1,FALSE)</f>
        <v>0</v>
      </c>
      <c r="V20" s="230">
        <f>VLOOKUP($A20,'mat2'!$A$1:$BE$400,V$1,FALSE)</f>
        <v>0</v>
      </c>
      <c r="W20" s="231">
        <f>VLOOKUP($A20,'mat2'!$A$1:$BE$400,W$1,FALSE)</f>
        <v>0</v>
      </c>
      <c r="X20" s="202">
        <f>VLOOKUP($A20,'mat2'!$A$1:$BE$400,X$1,FALSE)</f>
        <v>0</v>
      </c>
      <c r="Y20" s="202">
        <f>VLOOKUP($A20,'mat2'!$A$1:$BE$400,Y$1,FALSE)</f>
        <v>0</v>
      </c>
      <c r="Z20" s="199">
        <f>VLOOKUP($A20,'mat2'!$A$1:$BE$400,Z$1,FALSE)</f>
        <v>0</v>
      </c>
      <c r="AA20" s="202">
        <f>VLOOKUP($A20,'mat2'!$A$1:$BE$400,AA$1,FALSE)</f>
        <v>0</v>
      </c>
      <c r="AB20" s="230">
        <f>VLOOKUP($A20,'mat2'!$A$1:$BE$400,AB$1,FALSE)</f>
        <v>0</v>
      </c>
      <c r="AC20" s="230">
        <f>VLOOKUP($A20,'mat2'!$A$1:$BE$400,AC$1,FALSE)</f>
        <v>0</v>
      </c>
      <c r="AD20" s="199">
        <f>VLOOKUP($A20,'mat2'!$A$1:$BE$400,AD$1,FALSE)</f>
        <v>0</v>
      </c>
      <c r="AF20" s="206" t="str">
        <f t="shared" si="0"/>
        <v xml:space="preserve">   36   16 床版###床版
#-------GS-------POI-------RHO------AREA-------RIN-------EFA----L-IUST-IRYL-KILL
 0.0000E+0    0.0000    0.0000 0.0000E+0 0.0000E+0    0.0000    0    0    0    0
#----WIDTH----ALPHAE-----BETAE--IHT--IAX-------RN1-----RN1N2----AF/RNC----AW/RNT
    0.0000 0.0000E+0 0.0000E+0    0    0 0.0000E+0 0.0000E+0 0.0000E+0 0.0000E+0
#------EI0------EI1I-------EI2-------RM1-------RM2-----RM2N2-------GAM-INLZ
 0.0000E+0 0.0000E+0 0.0000E+0 0.0000E+0 0.0000E+0 0.0000E+0              0
#---+----+----+----+----+----+----+----+----+----+----+----+----+----+----+----+</v>
      </c>
      <c r="AG20" s="206">
        <f t="shared" si="1"/>
        <v>3</v>
      </c>
      <c r="AH20" s="209" t="str">
        <f t="shared" si="2"/>
        <v xml:space="preserve">   36   16 床版###床版</v>
      </c>
      <c r="AI20" s="207" t="str">
        <f t="shared" si="3"/>
        <v xml:space="preserve"> 0.0000E+0    0.0000    0.0000 0.0000E+0 0.0000E+0    0.0000    0    0    0    0</v>
      </c>
      <c r="AJ20" s="212" t="str">
        <f t="shared" si="4"/>
        <v xml:space="preserve">    0.0000 0.0000E+0 0.0000E+0    0    0 0.0000E+0 0.0000E+0 0.0000E+0 0.0000E+0</v>
      </c>
      <c r="AK20" s="210" t="str">
        <f t="shared" si="5"/>
        <v xml:space="preserve"> 0.0000E+0 0.0000E+0 0.0000E+0 0.0000E+0 0.0000E+0 0.0000E+0              0</v>
      </c>
      <c r="AO20" s="132"/>
    </row>
    <row r="21" spans="1:41">
      <c r="J21" s="58"/>
      <c r="M21" s="115"/>
      <c r="Q21" s="115"/>
      <c r="R21" s="115"/>
      <c r="AF21"/>
      <c r="AG21"/>
      <c r="AH21"/>
      <c r="AI21"/>
      <c r="AJ21"/>
      <c r="AK21"/>
      <c r="AL21"/>
      <c r="AM21"/>
      <c r="AN21"/>
      <c r="AO21"/>
    </row>
    <row r="22" spans="1:41">
      <c r="AF22"/>
      <c r="AG22"/>
      <c r="AH22"/>
      <c r="AI22"/>
      <c r="AJ22"/>
      <c r="AK22"/>
      <c r="AL22"/>
      <c r="AM22"/>
      <c r="AN22"/>
      <c r="AO22"/>
    </row>
    <row r="23" spans="1:41">
      <c r="AF23"/>
      <c r="AG23"/>
      <c r="AH23"/>
      <c r="AI23"/>
      <c r="AJ23"/>
      <c r="AK23"/>
      <c r="AL23"/>
      <c r="AM23"/>
      <c r="AN23"/>
      <c r="AO23"/>
    </row>
    <row r="24" spans="1:41">
      <c r="AF24"/>
      <c r="AG24"/>
      <c r="AH24"/>
      <c r="AI24"/>
      <c r="AJ24"/>
      <c r="AK24"/>
      <c r="AL24"/>
      <c r="AM24"/>
      <c r="AN24"/>
      <c r="AO24"/>
    </row>
    <row r="25" spans="1:41">
      <c r="AF25"/>
      <c r="AG25"/>
      <c r="AH25"/>
      <c r="AI25"/>
      <c r="AJ25"/>
      <c r="AK25"/>
      <c r="AL25"/>
      <c r="AM25"/>
      <c r="AN25"/>
      <c r="AO25"/>
    </row>
    <row r="26" spans="1:41">
      <c r="AF26"/>
      <c r="AG26"/>
      <c r="AH26"/>
      <c r="AI26"/>
      <c r="AJ26"/>
      <c r="AK26"/>
      <c r="AL26"/>
      <c r="AM26"/>
      <c r="AN26"/>
      <c r="AO26"/>
    </row>
    <row r="27" spans="1:41">
      <c r="AF27"/>
      <c r="AG27"/>
      <c r="AH27"/>
      <c r="AI27"/>
      <c r="AJ27"/>
      <c r="AK27"/>
      <c r="AL27"/>
      <c r="AM27"/>
      <c r="AN27"/>
      <c r="AO27"/>
    </row>
    <row r="28" spans="1:41">
      <c r="AF28" s="113"/>
      <c r="AG28" s="113"/>
      <c r="AH28" s="113"/>
      <c r="AI28" s="113"/>
      <c r="AJ28" s="113"/>
      <c r="AO28" s="113"/>
    </row>
    <row r="29" spans="1:41">
      <c r="AF29" s="113"/>
      <c r="AG29" s="113"/>
      <c r="AH29" s="113"/>
      <c r="AI29" s="113"/>
      <c r="AJ29" s="113"/>
      <c r="AO29" s="113"/>
    </row>
    <row r="30" spans="1:41">
      <c r="AF30" s="113"/>
      <c r="AG30" s="113"/>
      <c r="AH30" s="113"/>
      <c r="AI30" s="113"/>
      <c r="AJ30" s="113"/>
      <c r="AO30" s="113"/>
    </row>
    <row r="31" spans="1:41"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</row>
    <row r="32" spans="1:41"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</row>
    <row r="33" spans="32:41"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</row>
    <row r="34" spans="32:41"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</row>
    <row r="35" spans="32:41"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</row>
  </sheetData>
  <mergeCells count="21">
    <mergeCell ref="C5:C6"/>
    <mergeCell ref="D5:D6"/>
    <mergeCell ref="E5:E6"/>
    <mergeCell ref="F5:F6"/>
    <mergeCell ref="G5:G6"/>
    <mergeCell ref="K5:K8"/>
    <mergeCell ref="L5:L8"/>
    <mergeCell ref="I5:I6"/>
    <mergeCell ref="H5:H6"/>
    <mergeCell ref="W5:W6"/>
    <mergeCell ref="J5:J6"/>
    <mergeCell ref="AD5:AD7"/>
    <mergeCell ref="U5:V5"/>
    <mergeCell ref="M5:O5"/>
    <mergeCell ref="P5:R5"/>
    <mergeCell ref="S5:T5"/>
    <mergeCell ref="Z5:Z8"/>
    <mergeCell ref="Y5:Y6"/>
    <mergeCell ref="X5:X6"/>
    <mergeCell ref="AA5:AC5"/>
    <mergeCell ref="AA6:AA7"/>
  </mergeCells>
  <phoneticPr fontId="19"/>
  <pageMargins left="0.7" right="0.7" top="0.75" bottom="0.75" header="0.3" footer="0.3"/>
  <pageSetup paperSize="9" orientation="portrait" copies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F21"/>
  <sheetViews>
    <sheetView workbookViewId="0"/>
  </sheetViews>
  <sheetFormatPr defaultRowHeight="12"/>
  <cols>
    <col min="3" max="3" width="5.7109375" bestFit="1" customWidth="1"/>
    <col min="4" max="4" width="21" customWidth="1"/>
    <col min="5" max="5" width="7.7109375" bestFit="1" customWidth="1"/>
    <col min="6" max="13" width="6.7109375" customWidth="1"/>
    <col min="14" max="25" width="7.7109375" customWidth="1"/>
    <col min="26" max="32" width="11.85546875" customWidth="1"/>
    <col min="33" max="33" width="5.7109375" bestFit="1" customWidth="1"/>
  </cols>
  <sheetData>
    <row r="1" spans="1:58">
      <c r="C1">
        <v>5</v>
      </c>
      <c r="D1">
        <v>3</v>
      </c>
      <c r="E1">
        <f>VLOOKUP(E2,列!$C$3:$D$59,2,FALSE)</f>
        <v>14</v>
      </c>
      <c r="F1">
        <f>VLOOKUP(F2,列!$C$3:$D$59,2,FALSE)</f>
        <v>8</v>
      </c>
      <c r="G1">
        <f>VLOOKUP(G2,列!$C$3:$D$59,2,FALSE)</f>
        <v>11</v>
      </c>
      <c r="H1">
        <f>VLOOKUP(H2,列!$C$3:$D$59,2,FALSE)</f>
        <v>9</v>
      </c>
      <c r="I1">
        <f>VLOOKUP(I2,列!$C$3:$D$59,2,FALSE)</f>
        <v>12</v>
      </c>
      <c r="J1">
        <f>VLOOKUP(J2,列!$C$3:$D$59,2,FALSE)</f>
        <v>10</v>
      </c>
      <c r="K1">
        <f>VLOOKUP(K2,列!$C$3:$D$59,2,FALSE)</f>
        <v>13</v>
      </c>
      <c r="L1">
        <f>VLOOKUP(L2,列!$C$3:$D$59,2,FALSE)</f>
        <v>15</v>
      </c>
      <c r="M1">
        <f>VLOOKUP(M2,列!$C$3:$D$59,2,FALSE)</f>
        <v>16</v>
      </c>
      <c r="N1">
        <f>VLOOKUP(N2,列!$C$3:$D$59,2,FALSE)</f>
        <v>17</v>
      </c>
      <c r="O1">
        <f>VLOOKUP(O2,列!$C$3:$D$59,2,FALSE)</f>
        <v>18</v>
      </c>
      <c r="P1">
        <f>VLOOKUP(P2,列!$C$3:$D$59,2,FALSE)</f>
        <v>19</v>
      </c>
      <c r="Q1">
        <f>VLOOKUP(Q2,列!$C$3:$D$59,2,FALSE)</f>
        <v>20</v>
      </c>
      <c r="R1">
        <f>VLOOKUP(R2,列!$C$3:$D$59,2,FALSE)</f>
        <v>21</v>
      </c>
      <c r="S1">
        <f>VLOOKUP(S2,列!$C$3:$D$59,2,FALSE)</f>
        <v>8</v>
      </c>
      <c r="T1">
        <f>VLOOKUP(T2,列!$C$3:$D$59,2,FALSE)</f>
        <v>9</v>
      </c>
      <c r="U1">
        <f>VLOOKUP(U2,列!$C$3:$D$59,2,FALSE)</f>
        <v>10</v>
      </c>
      <c r="V1">
        <f>VLOOKUP(V2,列!$C$3:$D$59,2,FALSE)</f>
        <v>11</v>
      </c>
      <c r="W1">
        <f>VLOOKUP(W2,列!$C$3:$D$59,2,FALSE)</f>
        <v>12</v>
      </c>
      <c r="X1">
        <f>VLOOKUP(X2,列!$C$3:$D$59,2,FALSE)</f>
        <v>13</v>
      </c>
      <c r="Y1">
        <f>VLOOKUP(Y2,列!$C$3:$D$59,2,FALSE)</f>
        <v>14</v>
      </c>
      <c r="Z1">
        <f>VLOOKUP(Z2,列!$C$3:$D$59,2,FALSE)</f>
        <v>15</v>
      </c>
      <c r="AA1">
        <f>VLOOKUP(AA2,列!$C$3:$D$59,2,FALSE)</f>
        <v>16</v>
      </c>
      <c r="AB1">
        <f>VLOOKUP(AB2,列!$C$3:$D$59,2,FALSE)</f>
        <v>17</v>
      </c>
      <c r="AC1">
        <f>VLOOKUP(AC2,列!$C$3:$D$59,2,FALSE)</f>
        <v>18</v>
      </c>
      <c r="AD1">
        <f>VLOOKUP(AD2,列!$C$3:$D$59,2,FALSE)</f>
        <v>19</v>
      </c>
      <c r="AE1">
        <f>VLOOKUP(AE2,列!$C$3:$D$59,2,FALSE)</f>
        <v>20</v>
      </c>
      <c r="AF1">
        <f>VLOOKUP(AF2,列!$C$3:$D$59,2,FALSE)</f>
        <v>21</v>
      </c>
      <c r="AG1" s="31"/>
      <c r="AH1" s="205" t="s">
        <v>459</v>
      </c>
      <c r="AI1" s="31"/>
      <c r="AJ1" s="31"/>
      <c r="AK1" s="31"/>
      <c r="AL1" s="31"/>
      <c r="AM1" s="31"/>
      <c r="AN1" s="31"/>
      <c r="AO1" s="31"/>
      <c r="AP1" s="31"/>
      <c r="AQ1" s="31"/>
    </row>
    <row r="2" spans="1:58">
      <c r="E2" t="s">
        <v>124</v>
      </c>
      <c r="F2" t="s">
        <v>99</v>
      </c>
      <c r="G2" t="s">
        <v>102</v>
      </c>
      <c r="H2" t="s">
        <v>100</v>
      </c>
      <c r="I2" t="s">
        <v>103</v>
      </c>
      <c r="J2" t="s">
        <v>101</v>
      </c>
      <c r="K2" t="s">
        <v>104</v>
      </c>
      <c r="L2" t="s">
        <v>106</v>
      </c>
      <c r="M2" t="s">
        <v>107</v>
      </c>
      <c r="N2" t="s">
        <v>108</v>
      </c>
      <c r="O2" t="s">
        <v>109</v>
      </c>
      <c r="P2" t="s">
        <v>110</v>
      </c>
      <c r="Q2" t="s">
        <v>111</v>
      </c>
      <c r="R2" t="s">
        <v>112</v>
      </c>
      <c r="S2" t="s">
        <v>185</v>
      </c>
      <c r="T2" t="s">
        <v>100</v>
      </c>
      <c r="U2" t="s">
        <v>101</v>
      </c>
      <c r="V2" t="s">
        <v>186</v>
      </c>
      <c r="W2" t="s">
        <v>103</v>
      </c>
      <c r="X2" t="s">
        <v>104</v>
      </c>
      <c r="Y2" t="s">
        <v>105</v>
      </c>
      <c r="Z2" t="s">
        <v>106</v>
      </c>
      <c r="AA2" t="s">
        <v>187</v>
      </c>
      <c r="AB2" t="s">
        <v>108</v>
      </c>
      <c r="AC2" t="s">
        <v>109</v>
      </c>
      <c r="AD2" t="s">
        <v>188</v>
      </c>
      <c r="AE2" t="s">
        <v>217</v>
      </c>
      <c r="AF2" t="s">
        <v>192</v>
      </c>
      <c r="AG2" s="31"/>
      <c r="AH2" s="205" t="s">
        <v>465</v>
      </c>
      <c r="AI2" s="31"/>
      <c r="AJ2" s="31"/>
      <c r="AK2" s="31"/>
      <c r="AL2" s="31"/>
      <c r="AM2" s="31"/>
      <c r="AN2" s="31"/>
      <c r="AO2" s="31"/>
      <c r="AP2" s="31"/>
      <c r="AQ2" s="208" t="str">
        <f>CHAR(10)</f>
        <v xml:space="preserve">
</v>
      </c>
    </row>
    <row r="3" spans="1:58" ht="12" customHeight="1">
      <c r="B3" t="s">
        <v>28</v>
      </c>
      <c r="T3" s="130"/>
      <c r="AG3" s="31"/>
      <c r="AH3" s="31" t="s">
        <v>553</v>
      </c>
      <c r="AI3" s="31"/>
      <c r="AJ3" s="31"/>
      <c r="AK3" s="31"/>
      <c r="AL3" s="31"/>
      <c r="AM3" s="31"/>
      <c r="AN3" s="31"/>
      <c r="AO3" s="31"/>
      <c r="AP3" s="31"/>
      <c r="AQ3" s="31"/>
    </row>
    <row r="4" spans="1:58">
      <c r="AG4" s="31"/>
      <c r="AH4" s="31" t="s">
        <v>554</v>
      </c>
      <c r="AI4" s="31"/>
      <c r="AJ4" s="31"/>
      <c r="AK4" s="31"/>
      <c r="AL4" s="31"/>
      <c r="AM4" s="31"/>
      <c r="AN4" s="31"/>
      <c r="AO4" s="31"/>
      <c r="AP4" s="31"/>
      <c r="AQ4" s="31"/>
    </row>
    <row r="5" spans="1:58" ht="12" customHeight="1">
      <c r="C5" s="234" t="s">
        <v>18</v>
      </c>
      <c r="D5" s="240" t="s">
        <v>17</v>
      </c>
      <c r="E5" s="234" t="s">
        <v>90</v>
      </c>
      <c r="F5" s="301" t="s">
        <v>546</v>
      </c>
      <c r="G5" s="302"/>
      <c r="H5" s="301" t="s">
        <v>547</v>
      </c>
      <c r="I5" s="302"/>
      <c r="J5" s="301" t="s">
        <v>548</v>
      </c>
      <c r="K5" s="302"/>
      <c r="L5" s="244" t="s">
        <v>169</v>
      </c>
      <c r="M5" s="244"/>
      <c r="N5" s="246" t="s">
        <v>275</v>
      </c>
      <c r="O5" s="247"/>
      <c r="P5" s="248"/>
      <c r="Q5" s="244" t="s">
        <v>551</v>
      </c>
      <c r="R5" s="244" t="s">
        <v>552</v>
      </c>
      <c r="S5" s="289" t="s">
        <v>183</v>
      </c>
      <c r="T5" s="290"/>
      <c r="U5" s="290"/>
      <c r="V5" s="290"/>
      <c r="W5" s="290"/>
      <c r="X5" s="290"/>
      <c r="Y5" s="291"/>
      <c r="Z5" s="295" t="s">
        <v>184</v>
      </c>
      <c r="AA5" s="296"/>
      <c r="AB5" s="296"/>
      <c r="AC5" s="296"/>
      <c r="AD5" s="296"/>
      <c r="AE5" s="296"/>
      <c r="AF5" s="297"/>
      <c r="AG5" s="242"/>
      <c r="AH5" s="31" t="s">
        <v>555</v>
      </c>
      <c r="AI5" s="31"/>
      <c r="AJ5" s="31"/>
      <c r="AK5" s="31"/>
      <c r="AL5" s="31"/>
      <c r="AM5" s="31"/>
      <c r="AN5" s="31"/>
      <c r="AO5" s="31"/>
      <c r="AP5" s="31"/>
      <c r="AQ5" s="31"/>
    </row>
    <row r="6" spans="1:58" ht="12.75" customHeight="1" thickBot="1">
      <c r="B6">
        <f>MATCH("MA",C10:C25,-1)</f>
        <v>2</v>
      </c>
      <c r="C6" s="235"/>
      <c r="D6" s="241"/>
      <c r="E6" s="235"/>
      <c r="F6" s="190" t="s">
        <v>549</v>
      </c>
      <c r="G6" s="244" t="s">
        <v>550</v>
      </c>
      <c r="H6" s="190" t="s">
        <v>549</v>
      </c>
      <c r="I6" s="244" t="s">
        <v>550</v>
      </c>
      <c r="J6" s="190" t="s">
        <v>549</v>
      </c>
      <c r="K6" s="244" t="s">
        <v>550</v>
      </c>
      <c r="L6" s="245"/>
      <c r="M6" s="245"/>
      <c r="N6" s="242" t="s">
        <v>278</v>
      </c>
      <c r="O6" s="161"/>
      <c r="P6" s="161"/>
      <c r="Q6" s="279"/>
      <c r="R6" s="279"/>
      <c r="S6" s="292"/>
      <c r="T6" s="293"/>
      <c r="U6" s="293"/>
      <c r="V6" s="293"/>
      <c r="W6" s="293"/>
      <c r="X6" s="293"/>
      <c r="Y6" s="294"/>
      <c r="Z6" s="298"/>
      <c r="AA6" s="299"/>
      <c r="AB6" s="299"/>
      <c r="AC6" s="299"/>
      <c r="AD6" s="299"/>
      <c r="AE6" s="299"/>
      <c r="AF6" s="300"/>
      <c r="AG6" s="243"/>
      <c r="AH6" s="31"/>
      <c r="AI6" s="31"/>
      <c r="AJ6" s="31"/>
      <c r="AK6" s="31"/>
      <c r="AL6" s="31"/>
      <c r="AM6" s="31"/>
      <c r="AN6" s="31"/>
      <c r="AO6" s="31"/>
      <c r="AP6" s="31"/>
      <c r="AQ6" s="31"/>
    </row>
    <row r="7" spans="1:58" ht="13.5" thickTop="1" thickBot="1">
      <c r="A7" s="216" t="s">
        <v>468</v>
      </c>
      <c r="B7" s="218">
        <f>B6-1</f>
        <v>1</v>
      </c>
      <c r="C7" s="4"/>
      <c r="D7" s="4"/>
      <c r="E7" s="7" t="s">
        <v>92</v>
      </c>
      <c r="F7" s="22"/>
      <c r="G7" s="279"/>
      <c r="H7" s="22"/>
      <c r="I7" s="279"/>
      <c r="J7" s="22"/>
      <c r="K7" s="279"/>
      <c r="L7" s="80"/>
      <c r="M7" s="80"/>
      <c r="N7" s="243"/>
      <c r="O7" s="186" t="s">
        <v>92</v>
      </c>
      <c r="P7" s="186" t="s">
        <v>292</v>
      </c>
      <c r="Q7" s="279"/>
      <c r="R7" s="279"/>
      <c r="S7" s="13"/>
      <c r="T7" s="13"/>
      <c r="U7" s="64"/>
      <c r="V7" s="65"/>
      <c r="W7" s="65"/>
      <c r="X7" s="112"/>
      <c r="Y7" s="112"/>
      <c r="Z7" s="64"/>
      <c r="AA7" s="65"/>
      <c r="AB7" s="65"/>
      <c r="AC7" s="64"/>
      <c r="AD7" s="65"/>
      <c r="AE7" s="112"/>
      <c r="AF7" s="112"/>
      <c r="AG7" s="243"/>
      <c r="AH7" s="31"/>
      <c r="AI7" s="31"/>
      <c r="AJ7" s="31"/>
      <c r="AK7" s="31"/>
      <c r="AL7" s="31"/>
      <c r="AM7" s="31"/>
      <c r="AN7" s="31"/>
      <c r="AO7" s="31"/>
      <c r="AP7" s="31"/>
      <c r="AQ7" s="31"/>
    </row>
    <row r="8" spans="1:58" ht="12.75" thickTop="1">
      <c r="B8" s="137" t="s">
        <v>229</v>
      </c>
      <c r="C8" s="4"/>
      <c r="D8" s="4"/>
      <c r="E8" s="7" t="s">
        <v>91</v>
      </c>
      <c r="F8" s="22"/>
      <c r="G8" s="279"/>
      <c r="H8" s="22"/>
      <c r="I8" s="279"/>
      <c r="J8" s="22"/>
      <c r="K8" s="279"/>
      <c r="L8" s="188"/>
      <c r="M8" s="188"/>
      <c r="N8" s="243"/>
      <c r="O8" s="186"/>
      <c r="P8" s="186"/>
      <c r="Q8" s="279"/>
      <c r="R8" s="279"/>
      <c r="S8" s="19" t="s">
        <v>26</v>
      </c>
      <c r="T8" s="19" t="s">
        <v>16</v>
      </c>
      <c r="U8" s="19" t="s">
        <v>16</v>
      </c>
      <c r="V8" s="19" t="s">
        <v>16</v>
      </c>
      <c r="W8" s="19" t="s">
        <v>16</v>
      </c>
      <c r="X8" s="19" t="s">
        <v>16</v>
      </c>
      <c r="Y8" s="19" t="s">
        <v>16</v>
      </c>
      <c r="Z8" s="65" t="s">
        <v>27</v>
      </c>
      <c r="AA8" s="65" t="s">
        <v>27</v>
      </c>
      <c r="AB8" s="65" t="s">
        <v>27</v>
      </c>
      <c r="AC8" s="65" t="s">
        <v>27</v>
      </c>
      <c r="AD8" s="65" t="s">
        <v>27</v>
      </c>
      <c r="AE8" s="112" t="s">
        <v>27</v>
      </c>
      <c r="AF8" s="112" t="s">
        <v>27</v>
      </c>
      <c r="AG8" s="161"/>
      <c r="AH8" s="31"/>
      <c r="AI8" s="31"/>
      <c r="AJ8" s="31"/>
      <c r="AK8" s="31"/>
      <c r="AL8" s="31"/>
      <c r="AM8" s="31"/>
      <c r="AN8" s="31"/>
      <c r="AO8" s="31"/>
      <c r="AP8" s="31"/>
      <c r="AQ8" s="31"/>
    </row>
    <row r="9" spans="1:58">
      <c r="A9">
        <f>MATCH(B9,'mat2'!$F$1:$F$400,0)</f>
        <v>61</v>
      </c>
      <c r="B9">
        <v>17</v>
      </c>
      <c r="C9" s="15" t="str">
        <f>VLOOKUP($A$9-1,'mat2'!$A$1:$BE$400,C$1,FALSE)</f>
        <v>MA</v>
      </c>
      <c r="D9" s="15" t="str">
        <f>VLOOKUP($A$9-1,'mat2'!$A$1:$BE$400,D$1,FALSE)</f>
        <v>XHED</v>
      </c>
      <c r="E9" s="15" t="str">
        <f>VLOOKUP($A$9-1,'mat2'!$A$1:$BE$400,E$1,FALSE)</f>
        <v>DIR</v>
      </c>
      <c r="F9" s="15" t="str">
        <f>VLOOKUP($A$9-1,'mat2'!$A$1:$BE$400,F$1,FALSE)</f>
        <v>IH(1)</v>
      </c>
      <c r="G9" s="15" t="str">
        <f>VLOOKUP($A$9-1,'mat2'!$A$1:$BE$400,G$1,FALSE)</f>
        <v>NP(1)</v>
      </c>
      <c r="H9" s="15" t="str">
        <f>VLOOKUP($A$9-1,'mat2'!$A$1:$BE$400,H$1,FALSE)</f>
        <v>IH(2)</v>
      </c>
      <c r="I9" s="15" t="str">
        <f>VLOOKUP($A$9-1,'mat2'!$A$1:$BE$400,I$1,FALSE)</f>
        <v>NP(2)</v>
      </c>
      <c r="J9" s="15" t="str">
        <f>VLOOKUP($A$9-1,'mat2'!$A$1:$BE$400,J$1,FALSE)</f>
        <v>IH(3)</v>
      </c>
      <c r="K9" s="15" t="str">
        <f>VLOOKUP($A$9-1,'mat2'!$A$1:$BE$400,K$1,FALSE)</f>
        <v>NP(3)</v>
      </c>
      <c r="L9" s="15" t="str">
        <f>VLOOKUP($A$9-1,'mat2'!$A$1:$BE$400,L$1,FALSE)</f>
        <v>IUST</v>
      </c>
      <c r="M9" s="15" t="str">
        <f>VLOOKUP($A$9-1,'mat2'!$A$1:$BE$400,M$1,FALSE)</f>
        <v>KILL</v>
      </c>
      <c r="N9" s="15" t="str">
        <f>VLOOKUP($A$9-1,'mat2'!$A$1:$BE$400,N$1,FALSE)</f>
        <v>IRYL</v>
      </c>
      <c r="O9" s="15" t="str">
        <f>VLOOKUP($A$9-1,'mat2'!$A$1:$BE$400,O$1,FALSE)</f>
        <v>ALPHAE</v>
      </c>
      <c r="P9" s="15" t="str">
        <f>VLOOKUP($A$9-1,'mat2'!$A$1:$BE$400,P$1,FALSE)</f>
        <v>BETAE</v>
      </c>
      <c r="Q9" s="15" t="str">
        <f>VLOOKUP($A$9-1,'mat2'!$A$1:$BE$400,Q$1,FALSE)</f>
        <v>INITLZ</v>
      </c>
      <c r="R9" s="15" t="str">
        <f>VLOOKUP($A$9-1,'mat2'!$A$1:$BE$400,R$1,FALSE)</f>
        <v>PFACT</v>
      </c>
      <c r="S9" s="68">
        <v>1</v>
      </c>
      <c r="T9" s="68">
        <f>S9+1</f>
        <v>2</v>
      </c>
      <c r="U9" s="68">
        <f t="shared" ref="U9:W9" si="0">T9+1</f>
        <v>3</v>
      </c>
      <c r="V9" s="68">
        <f t="shared" si="0"/>
        <v>4</v>
      </c>
      <c r="W9" s="68">
        <f t="shared" si="0"/>
        <v>5</v>
      </c>
      <c r="X9" s="68">
        <f t="shared" ref="X9" si="1">W9+1</f>
        <v>6</v>
      </c>
      <c r="Y9" s="68">
        <f t="shared" ref="Y9" si="2">X9+1</f>
        <v>7</v>
      </c>
      <c r="Z9" s="69">
        <v>1</v>
      </c>
      <c r="AA9" s="69">
        <f>Z9+1</f>
        <v>2</v>
      </c>
      <c r="AB9" s="69">
        <f t="shared" ref="AB9:AD9" si="3">AA9+1</f>
        <v>3</v>
      </c>
      <c r="AC9" s="69">
        <f t="shared" si="3"/>
        <v>4</v>
      </c>
      <c r="AD9" s="69">
        <f t="shared" si="3"/>
        <v>5</v>
      </c>
      <c r="AE9" s="69">
        <f t="shared" ref="AE9" si="4">AD9+1</f>
        <v>6</v>
      </c>
      <c r="AF9" s="69">
        <f t="shared" ref="AF9" si="5">AE9+1</f>
        <v>7</v>
      </c>
      <c r="AG9" s="15" t="s">
        <v>456</v>
      </c>
      <c r="AH9" s="206">
        <f>IF($B$9&gt;=10000,0,IF($B$9&gt;=1000,1,IF($B$9&gt;=100,2,IF($B$9&gt;=10,3,4))))</f>
        <v>3</v>
      </c>
      <c r="AI9" s="31"/>
      <c r="AJ9" s="204"/>
      <c r="AK9" s="31"/>
      <c r="AL9" s="31"/>
      <c r="AM9" s="31"/>
      <c r="AN9" s="31"/>
      <c r="AO9" s="31"/>
      <c r="AP9" s="31"/>
      <c r="AQ9" s="31"/>
    </row>
    <row r="10" spans="1:58">
      <c r="A10">
        <f>A9</f>
        <v>61</v>
      </c>
      <c r="B10" s="136">
        <v>1</v>
      </c>
      <c r="C10" s="32">
        <f>VLOOKUP($A10,'mat2'!$A$1:$BE$400,C$1,FALSE)</f>
        <v>47</v>
      </c>
      <c r="D10" s="32" t="str">
        <f>VLOOKUP($A10,'mat2'!$A$1:$BE$400,D$1,FALSE)</f>
        <v>渡版</v>
      </c>
      <c r="E10" s="53">
        <f>VLOOKUP($A10,'mat2'!$A$1:$BE$400,E$1,FALSE)</f>
        <v>0</v>
      </c>
      <c r="F10" s="202">
        <f>VLOOKUP($A10,'mat2'!$A$1:$BE$400,F$1,FALSE)</f>
        <v>1</v>
      </c>
      <c r="G10" s="202">
        <f>VLOOKUP($A10,'mat2'!$A$1:$BE$400,G$1,FALSE)</f>
        <v>3</v>
      </c>
      <c r="H10" s="202">
        <f>VLOOKUP($A10,'mat2'!$A$1:$BE$400,H$1,FALSE)</f>
        <v>0</v>
      </c>
      <c r="I10" s="202">
        <f>VLOOKUP($A10,'mat2'!$A$1:$BE$400,I$1,FALSE)</f>
        <v>0</v>
      </c>
      <c r="J10" s="202">
        <f>VLOOKUP($A10,'mat2'!$A$1:$BE$400,J$1,FALSE)</f>
        <v>0</v>
      </c>
      <c r="K10" s="202">
        <f>VLOOKUP($A10,'mat2'!$A$1:$BE$400,K$1,FALSE)</f>
        <v>0</v>
      </c>
      <c r="L10" s="202">
        <f>VLOOKUP($A10,'mat2'!$A$1:$BE$400,L$1,FALSE)</f>
        <v>2</v>
      </c>
      <c r="M10" s="202">
        <f>VLOOKUP($A10,'mat2'!$A$1:$BE$400,M$1,FALSE)</f>
        <v>0</v>
      </c>
      <c r="N10" s="202">
        <f>VLOOKUP($A10,'mat2'!$A$1:$BE$400,N$1,FALSE)</f>
        <v>0</v>
      </c>
      <c r="O10" s="202">
        <f>VLOOKUP($A10,'mat2'!$A$1:$BE$400,O$1,FALSE)</f>
        <v>0</v>
      </c>
      <c r="P10" s="202">
        <f>VLOOKUP($A10,'mat2'!$A$1:$BE$400,P$1,FALSE)</f>
        <v>0</v>
      </c>
      <c r="Q10" s="202">
        <f>VLOOKUP($A10,'mat2'!$A$1:$BE$400,Q$1,FALSE)</f>
        <v>0</v>
      </c>
      <c r="R10" s="202">
        <f>VLOOKUP($A10,'mat2'!$A$1:$BE$400,R$1,FALSE)</f>
        <v>1</v>
      </c>
      <c r="S10" s="71">
        <f>VLOOKUP($A10+$B$7+1,'mat2'!$A$1:$BE$400,S$1,FALSE)</f>
        <v>-1</v>
      </c>
      <c r="T10" s="71">
        <f>VLOOKUP($A10+$B$7+1,'mat2'!$A$1:$BE$400,T$1,FALSE)</f>
        <v>0</v>
      </c>
      <c r="U10" s="127">
        <f>VLOOKUP($A10+$B$7+1,'mat2'!$A$1:$BE$400,U$1,FALSE)</f>
        <v>1</v>
      </c>
      <c r="V10" s="71">
        <f>VLOOKUP($A10+$B$7+1,'mat2'!$A$1:$BE$400,V$1,FALSE)</f>
        <v>0</v>
      </c>
      <c r="W10" s="71">
        <f>VLOOKUP($A10+$B$7+1,'mat2'!$A$1:$BE$400,W$1,FALSE)</f>
        <v>0</v>
      </c>
      <c r="X10" s="71">
        <f>VLOOKUP($A10+$B$7+1,'mat2'!$A$1:$BE$400,X$1,FALSE)</f>
        <v>0</v>
      </c>
      <c r="Y10" s="71">
        <f>VLOOKUP($A10+$B$7+1,'mat2'!$A$1:$BE$400,Y$1,FALSE)</f>
        <v>0</v>
      </c>
      <c r="Z10" s="123">
        <f>VLOOKUP($A10+$B$7+1,'mat2'!$A$1:$BE$400,Z$1,FALSE)</f>
        <v>-24600000</v>
      </c>
      <c r="AA10" s="123">
        <f>VLOOKUP($A10+$B$7+1,'mat2'!$A$1:$BE$400,AA$1,FALSE)</f>
        <v>0</v>
      </c>
      <c r="AB10" s="123">
        <f>VLOOKUP($A10+$B$7+1,'mat2'!$A$1:$BE$400,AB$1,FALSE)</f>
        <v>0</v>
      </c>
      <c r="AC10" s="123">
        <f>VLOOKUP($A10+$B$7+1,'mat2'!$A$1:$BE$400,AC$1,FALSE)</f>
        <v>0</v>
      </c>
      <c r="AD10" s="123">
        <f>VLOOKUP($A10+$B$7+1,'mat2'!$A$1:$BE$400,AD$1,FALSE)</f>
        <v>0</v>
      </c>
      <c r="AE10" s="123">
        <f>VLOOKUP($A10+$B$7+1,'mat2'!$A$1:$BE$400,AE$1,FALSE)</f>
        <v>0</v>
      </c>
      <c r="AF10" s="123">
        <f>VLOOKUP($A10+$B$7+1,'mat2'!$A$1:$BE$400,AF$1,FALSE)</f>
        <v>0</v>
      </c>
      <c r="AG10" s="193">
        <v>1</v>
      </c>
      <c r="AH10" s="206" t="str">
        <f>AJ10&amp;$AQ$2&amp;$AH$3&amp;$AQ$2&amp;AK10&amp;$AQ$2&amp;$AH$4&amp;$AQ$2&amp;AL10&amp;$AQ$2&amp;$AH$5&amp;$AQ$2&amp;AM10&amp;$AQ$2&amp;$AH$2</f>
        <v xml:space="preserve">   47   17 渡版###渡版
#------DIR--IHN--NPN--HIS--NPS--IHM--NPM-IUST-KILL-NEXT-IRYL----ALPHAE-----BETAE
    0.0000    1    3    0    0    0    0    2    0    1    0 0.0000E+0 0.0000E+0
#---RKN(1)----RKN(2)----RKN(3)----RKN(4)----RKN(5)----RKN(6)----RKN(7)
-1.0000E+0 0.0000E+0 1.0000E+0 0.0000E+0 0.0000E+0 0.0000E+0 0.0000E+0
#---FPN(1)----FPN(2)----FPN(3)----FPN(4)----FPN(5)----FPN(6)----FPN(7)
-2.4600E+7 0.0000E+0 0.0000E+0 0.0000E+0 0.0000E+0 0.0000E+0 0.0000E+0
#---+----+----+----+----+----+----+----+----+----+----+----+----+----+----+----+</v>
      </c>
      <c r="AI10" s="206">
        <f>IF($C10&gt;=10000,0,IF($C10&gt;=1000,1,IF($C10&gt;=100,2,IF($C10&gt;=10,3,4))))</f>
        <v>3</v>
      </c>
      <c r="AJ10" s="209" t="str">
        <f>REPT(" ",AI10)&amp;FIXED($C10,0,1)&amp;REPT(" ",$AH$9)&amp;FIXED($B$9,0,1)&amp;" "&amp;$D10&amp;"###"&amp;D10</f>
        <v xml:space="preserve">   47   17 渡版###渡版</v>
      </c>
      <c r="AK10" s="207" t="str">
        <f t="shared" ref="AK10:AK21" si="6">RIGHT(REPT(" ",10)&amp;TEXT($E10,"####0.0000"),10)&amp;RIGHT(REPT(" ",5)&amp;TEXT($F10,"####0"),5)&amp;RIGHT(REPT(" ",5)&amp;TEXT($G10,"####0"),5)&amp;RIGHT(REPT(" ",5)&amp;TEXT($H10,"####0"),5)&amp;RIGHT(REPT(" ",5)&amp;TEXT($I10,"####0"),5)&amp;RIGHT(REPT(" ",5)&amp;TEXT($J10,"####0"),5)&amp;RIGHT(REPT(" ",5)&amp;TEXT($K10,"####0"),5)&amp;RIGHT(REPT(" ",5)&amp;TEXT($L10,"####0"),5)&amp;RIGHT(REPT(" ",5)&amp;TEXT($M10,"####0"),5)&amp;RIGHT(REPT(" ",5)&amp;TEXT($AG10,"####0"),5)&amp;RIGHT(REPT(" ",5)&amp;TEXT($N10,"####0"),5)&amp;RIGHT(REPT(" ",10)&amp;TEXT($O10,"0.0000E+0"),10)&amp;RIGHT(REPT(" ",10)&amp;TEXT($P10,"0.0000E+0"),10)</f>
        <v xml:space="preserve">    0.0000    1    3    0    0    0    0    2    0    1    0 0.0000E+0 0.0000E+0</v>
      </c>
      <c r="AL10" s="212" t="str">
        <f t="shared" ref="AL10:AL21" si="7">RIGHT(REPT(" ",10)&amp;TEXT($S10,"0.0000E+0"),10)&amp;RIGHT(REPT(" ",10)&amp;TEXT($T10,"0.0000E+0"),10)&amp;RIGHT(REPT(" ",10)&amp;TEXT($U10,"0.0000E+0"),10)&amp;RIGHT(REPT(" ",10)&amp;TEXT($V10,"0.0000E+0"),10)&amp;RIGHT(REPT(" ",10)&amp;TEXT($W10,"0.0000E+0"),10)&amp;RIGHT(REPT(" ",10)&amp;TEXT($X10,"0.0000E+0"),10)&amp;RIGHT(REPT(" ",10)&amp;TEXT($Y10,"0.0000E+0"),10)</f>
        <v>-1.0000E+0 0.0000E+0 1.0000E+0 0.0000E+0 0.0000E+0 0.0000E+0 0.0000E+0</v>
      </c>
      <c r="AM10" s="210" t="str">
        <f t="shared" ref="AM10:AM21" si="8">RIGHT(REPT(" ",10)&amp;TEXT($Z10,"0.0000E+0"),10)&amp;RIGHT(REPT(" ",10)&amp;TEXT($AA10,"0.0000E+0"),10)&amp;RIGHT(REPT(" ",10)&amp;TEXT($AB10,"0.0000E+0"),10)&amp;RIGHT(REPT(" ",10)&amp;TEXT($AC10,"0.0000E+0"),10)&amp;RIGHT(REPT(" ",10)&amp;TEXT($AD10,"0.0000E+0"),10)&amp;RIGHT(REPT(" ",10)&amp;TEXT($AE10,"0.0000E+0"),10)&amp;RIGHT(REPT(" ",10)&amp;TEXT($AF10,"0.0000E+0"),10)</f>
        <v>-2.4600E+7 0.0000E+0 0.0000E+0 0.0000E+0 0.0000E+0 0.0000E+0 0.0000E+0</v>
      </c>
      <c r="AN10" s="31"/>
      <c r="AO10" s="31"/>
      <c r="AP10" s="31"/>
      <c r="AQ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1.0000       3.0    0.0000       0.0    0.0000    0.0000 0.0000E+0 0.0000E+0</v>
      </c>
    </row>
    <row r="11" spans="1:58">
      <c r="A11">
        <f>A10+1</f>
        <v>62</v>
      </c>
      <c r="B11" s="136">
        <f>B10+1</f>
        <v>2</v>
      </c>
      <c r="C11" s="32" t="str">
        <f>VLOOKUP($A11,'mat2'!$A$1:$BE$400,C$1,FALSE)</f>
        <v>MA</v>
      </c>
      <c r="D11" s="32" t="str">
        <f>VLOOKUP($A11,'mat2'!$A$1:$BE$400,D$1,FALSE)</f>
        <v>XHED</v>
      </c>
      <c r="E11" s="53" t="str">
        <f>VLOOKUP($A11,'mat2'!$A$1:$BE$400,E$1,FALSE)</f>
        <v>RKN(7)</v>
      </c>
      <c r="F11" s="202" t="str">
        <f>VLOOKUP($A11,'mat2'!$A$1:$BE$400,F$1,FALSE)</f>
        <v>RKN(1)</v>
      </c>
      <c r="G11" s="202" t="str">
        <f>VLOOKUP($A11,'mat2'!$A$1:$BE$400,G$1,FALSE)</f>
        <v>RKN(4)</v>
      </c>
      <c r="H11" s="202" t="str">
        <f>VLOOKUP($A11,'mat2'!$A$1:$BE$400,H$1,FALSE)</f>
        <v>RKN(2)</v>
      </c>
      <c r="I11" s="202" t="str">
        <f>VLOOKUP($A11,'mat2'!$A$1:$BE$400,I$1,FALSE)</f>
        <v>RKN(5)</v>
      </c>
      <c r="J11" s="202" t="str">
        <f>VLOOKUP($A11,'mat2'!$A$1:$BE$400,J$1,FALSE)</f>
        <v>RKN(3)</v>
      </c>
      <c r="K11" s="202" t="str">
        <f>VLOOKUP($A11,'mat2'!$A$1:$BE$400,K$1,FALSE)</f>
        <v>RKN(6)</v>
      </c>
      <c r="L11" s="202" t="str">
        <f>VLOOKUP($A11,'mat2'!$A$1:$BE$400,L$1,FALSE)</f>
        <v>FPN(1)</v>
      </c>
      <c r="M11" s="202" t="str">
        <f>VLOOKUP($A11,'mat2'!$A$1:$BE$400,M$1,FALSE)</f>
        <v>FPN(2)</v>
      </c>
      <c r="N11" s="202" t="str">
        <f>VLOOKUP($A11,'mat2'!$A$1:$BE$400,N$1,FALSE)</f>
        <v>FPN(3)</v>
      </c>
      <c r="O11" s="202" t="str">
        <f>VLOOKUP($A11,'mat2'!$A$1:$BE$400,O$1,FALSE)</f>
        <v>FPN(4)</v>
      </c>
      <c r="P11" s="202" t="str">
        <f>VLOOKUP($A11,'mat2'!$A$1:$BE$400,P$1,FALSE)</f>
        <v>FPN(5)</v>
      </c>
      <c r="Q11" s="202" t="str">
        <f>VLOOKUP($A11,'mat2'!$A$1:$BE$400,Q$1,FALSE)</f>
        <v>FPN(6)</v>
      </c>
      <c r="R11" s="202" t="str">
        <f>VLOOKUP($A11,'mat2'!$A$1:$BE$400,R$1,FALSE)</f>
        <v>FPN(7)</v>
      </c>
      <c r="S11" s="71" t="str">
        <f>VLOOKUP($A11+$B$7+1,'mat2'!$A$1:$BE$400,S$1,FALSE)</f>
        <v>PILEDM</v>
      </c>
      <c r="T11" s="71" t="str">
        <f>VLOOKUP($A11+$B$7+1,'mat2'!$A$1:$BE$400,T$1,FALSE)</f>
        <v>SPACNG</v>
      </c>
      <c r="U11" s="127" t="str">
        <f>VLOOKUP($A11+$B$7+1,'mat2'!$A$1:$BE$400,U$1,FALSE)</f>
        <v>PFACT</v>
      </c>
      <c r="V11" s="71" t="str">
        <f>VLOOKUP($A11+$B$7+1,'mat2'!$A$1:$BE$400,V$1,FALSE)</f>
        <v>IUST</v>
      </c>
      <c r="W11" s="71" t="str">
        <f>VLOOKUP($A11+$B$7+1,'mat2'!$A$1:$BE$400,W$1,FALSE)</f>
        <v>KILL</v>
      </c>
      <c r="X11" s="71" t="str">
        <f>VLOOKUP($A11+$B$7+1,'mat2'!$A$1:$BE$400,X$1,FALSE)</f>
        <v>IRYL</v>
      </c>
      <c r="Y11" s="71" t="str">
        <f>VLOOKUP($A11+$B$7+1,'mat2'!$A$1:$BE$400,Y$1,FALSE)</f>
        <v>ALPHAE</v>
      </c>
      <c r="Z11" s="123" t="str">
        <f>VLOOKUP($A11+$B$7+1,'mat2'!$A$1:$BE$400,Z$1,FALSE)</f>
        <v>BETAE</v>
      </c>
      <c r="AA11" s="123" t="str">
        <f>VLOOKUP($A11+$B$7+1,'mat2'!$A$1:$BE$400,AA$1,FALSE)</f>
        <v>EMASS</v>
      </c>
      <c r="AB11" s="123" t="str">
        <f>VLOOKUP($A11+$B$7+1,'mat2'!$A$1:$BE$400,AB$1,FALSE)</f>
        <v>KILLJ</v>
      </c>
      <c r="AC11" s="123" t="str">
        <f>VLOOKUP($A11+$B$7+1,'mat2'!$A$1:$BE$400,AC$1,FALSE)</f>
        <v>TKS</v>
      </c>
      <c r="AD11" s="123" t="str">
        <f>VLOOKUP($A11+$B$7+1,'mat2'!$A$1:$BE$400,AD$1,FALSE)</f>
        <v>CJ</v>
      </c>
      <c r="AE11" s="123" t="str">
        <f>VLOOKUP($A11+$B$7+1,'mat2'!$A$1:$BE$400,AE$1,FALSE)</f>
        <v>PHIJ</v>
      </c>
      <c r="AF11" s="123" t="str">
        <f>VLOOKUP($A11+$B$7+1,'mat2'!$A$1:$BE$400,AF$1,FALSE)</f>
        <v>JUSS</v>
      </c>
      <c r="AG11" s="193">
        <v>1</v>
      </c>
      <c r="AH11" s="206" t="e">
        <f t="shared" ref="AH11:AH21" si="9">AJ11&amp;$AQ$2&amp;$AH$3&amp;$AQ$2&amp;AK11&amp;$AQ$2&amp;$AH$4&amp;$AQ$2&amp;AL11&amp;$AQ$2&amp;$AH$5&amp;$AQ$2&amp;AM11&amp;$AQ$2&amp;$AH$2</f>
        <v>#VALUE!</v>
      </c>
      <c r="AI11" s="206">
        <f t="shared" ref="AI11:AI21" si="10">IF($C11&gt;=10000,0,IF($C11&gt;=1000,1,IF($C11&gt;=100,2,IF($C11&gt;=10,3,4))))</f>
        <v>0</v>
      </c>
      <c r="AJ11" s="209" t="e">
        <f t="shared" ref="AJ11:AJ21" si="11">REPT(" ",AI11)&amp;FIXED($C11,0,1)&amp;REPT(" ",$AH$9)&amp;FIXED($B$9,0,1)&amp;" "&amp;$D11&amp;"###"&amp;D11</f>
        <v>#VALUE!</v>
      </c>
      <c r="AK11" s="207" t="str">
        <f t="shared" si="6"/>
        <v xml:space="preserve">    RKN(7)KN(1)KN(4)KN(2)KN(5)KN(3)KN(6)PN(1)PN(2)    1PN(3)    FPN(4)    FPN(5)</v>
      </c>
      <c r="AL11" s="212" t="str">
        <f t="shared" si="7"/>
        <v xml:space="preserve">    PILEDM    SPACNG     PFACT      IUST      KILL      IRYL    ALPHAE</v>
      </c>
      <c r="AM11" s="210" t="str">
        <f t="shared" si="8"/>
        <v xml:space="preserve">     BETAE     EMASS     KILLJ       TKS        CJ      PHIJ      JUSS</v>
      </c>
      <c r="AN11" s="31"/>
      <c r="AO11" s="31"/>
      <c r="AP11" s="31"/>
      <c r="AQ11" s="132"/>
    </row>
    <row r="12" spans="1:58">
      <c r="A12">
        <f>A11+1</f>
        <v>63</v>
      </c>
      <c r="B12" s="136">
        <f t="shared" ref="B12" si="12">B11+1</f>
        <v>3</v>
      </c>
      <c r="C12" s="32">
        <f>VLOOKUP($A12,'mat2'!$A$1:$BE$400,C$1,FALSE)</f>
        <v>47</v>
      </c>
      <c r="D12" s="32" t="str">
        <f>VLOOKUP($A12,'mat2'!$A$1:$BE$400,D$1,FALSE)</f>
        <v>渡版</v>
      </c>
      <c r="E12" s="53">
        <f>VLOOKUP($A12,'mat2'!$A$1:$BE$400,E$1,FALSE)</f>
        <v>0</v>
      </c>
      <c r="F12" s="202">
        <f>VLOOKUP($A12,'mat2'!$A$1:$BE$400,F$1,FALSE)</f>
        <v>-1</v>
      </c>
      <c r="G12" s="202">
        <f>VLOOKUP($A12,'mat2'!$A$1:$BE$400,G$1,FALSE)</f>
        <v>0</v>
      </c>
      <c r="H12" s="202">
        <f>VLOOKUP($A12,'mat2'!$A$1:$BE$400,H$1,FALSE)</f>
        <v>0</v>
      </c>
      <c r="I12" s="202">
        <f>VLOOKUP($A12,'mat2'!$A$1:$BE$400,I$1,FALSE)</f>
        <v>0</v>
      </c>
      <c r="J12" s="202">
        <f>VLOOKUP($A12,'mat2'!$A$1:$BE$400,J$1,FALSE)</f>
        <v>1</v>
      </c>
      <c r="K12" s="202">
        <f>VLOOKUP($A12,'mat2'!$A$1:$BE$400,K$1,FALSE)</f>
        <v>0</v>
      </c>
      <c r="L12" s="202">
        <f>VLOOKUP($A12,'mat2'!$A$1:$BE$400,L$1,FALSE)</f>
        <v>-24600000</v>
      </c>
      <c r="M12" s="202">
        <f>VLOOKUP($A12,'mat2'!$A$1:$BE$400,M$1,FALSE)</f>
        <v>0</v>
      </c>
      <c r="N12" s="202">
        <f>VLOOKUP($A12,'mat2'!$A$1:$BE$400,N$1,FALSE)</f>
        <v>0</v>
      </c>
      <c r="O12" s="202">
        <f>VLOOKUP($A12,'mat2'!$A$1:$BE$400,O$1,FALSE)</f>
        <v>0</v>
      </c>
      <c r="P12" s="202">
        <f>VLOOKUP($A12,'mat2'!$A$1:$BE$400,P$1,FALSE)</f>
        <v>0</v>
      </c>
      <c r="Q12" s="202">
        <f>VLOOKUP($A12,'mat2'!$A$1:$BE$400,Q$1,FALSE)</f>
        <v>0</v>
      </c>
      <c r="R12" s="202">
        <f>VLOOKUP($A12,'mat2'!$A$1:$BE$400,R$1,FALSE)</f>
        <v>0</v>
      </c>
      <c r="S12" s="71">
        <f>VLOOKUP($A12+$B$7+1,'mat2'!$A$1:$BE$400,S$1,FALSE)</f>
        <v>0.7</v>
      </c>
      <c r="T12" s="71">
        <f>VLOOKUP($A12+$B$7+1,'mat2'!$A$1:$BE$400,T$1,FALSE)</f>
        <v>7.1429999999999998</v>
      </c>
      <c r="U12" s="127">
        <f>VLOOKUP($A12+$B$7+1,'mat2'!$A$1:$BE$400,U$1,FALSE)</f>
        <v>0</v>
      </c>
      <c r="V12" s="71">
        <f>VLOOKUP($A12+$B$7+1,'mat2'!$A$1:$BE$400,V$1,FALSE)</f>
        <v>2</v>
      </c>
      <c r="W12" s="71">
        <f>VLOOKUP($A12+$B$7+1,'mat2'!$A$1:$BE$400,W$1,FALSE)</f>
        <v>0</v>
      </c>
      <c r="X12" s="71">
        <f>VLOOKUP($A12+$B$7+1,'mat2'!$A$1:$BE$400,X$1,FALSE)</f>
        <v>0</v>
      </c>
      <c r="Y12" s="71">
        <f>VLOOKUP($A12+$B$7+1,'mat2'!$A$1:$BE$400,Y$1,FALSE)</f>
        <v>0</v>
      </c>
      <c r="Z12" s="123">
        <f>VLOOKUP($A12+$B$7+1,'mat2'!$A$1:$BE$400,Z$1,FALSE)</f>
        <v>0</v>
      </c>
      <c r="AA12" s="123">
        <f>VLOOKUP($A12+$B$7+1,'mat2'!$A$1:$BE$400,AA$1,FALSE)</f>
        <v>0</v>
      </c>
      <c r="AB12" s="123">
        <f>VLOOKUP($A12+$B$7+1,'mat2'!$A$1:$BE$400,AB$1,FALSE)</f>
        <v>0</v>
      </c>
      <c r="AC12" s="123">
        <f>VLOOKUP($A12+$B$7+1,'mat2'!$A$1:$BE$400,AC$1,FALSE)</f>
        <v>0</v>
      </c>
      <c r="AD12" s="123">
        <f>VLOOKUP($A12+$B$7+1,'mat2'!$A$1:$BE$400,AD$1,FALSE)</f>
        <v>0</v>
      </c>
      <c r="AE12" s="123">
        <f>VLOOKUP($A12+$B$7+1,'mat2'!$A$1:$BE$400,AE$1,FALSE)</f>
        <v>0</v>
      </c>
      <c r="AF12" s="123">
        <f>VLOOKUP($A12+$B$7+1,'mat2'!$A$1:$BE$400,AF$1,FALSE)</f>
        <v>0</v>
      </c>
      <c r="AG12" s="193">
        <v>1</v>
      </c>
      <c r="AH12" s="206" t="str">
        <f t="shared" si="9"/>
        <v xml:space="preserve">   47   17 渡版###渡版
#------DIR--IHN--NPN--HIS--NPS--IHM--NPM-IUST-KILL-NEXT-IRYL----ALPHAE-----BETAE
    0.0000   -1    0    0    0    1    000000    0    1    0 0.0000E+0 0.0000E+0
#---RKN(1)----RKN(2)----RKN(3)----RKN(4)----RKN(5)----RKN(6)----RKN(7)
 7.0000E-1 7.1430E+0 0.0000E+0 2.0000E+0 0.0000E+0 0.0000E+0 0.0000E+0
#---FPN(1)----FPN(2)----FPN(3)----FPN(4)----FPN(5)----FPN(6)----FPN(7)
 0.0000E+0 0.0000E+0 0.0000E+0 0.0000E+0 0.0000E+0 0.0000E+0 0.0000E+0
#---+----+----+----+----+----+----+----+----+----+----+----+----+----+----+----+</v>
      </c>
      <c r="AI12" s="206">
        <f t="shared" si="10"/>
        <v>3</v>
      </c>
      <c r="AJ12" s="209" t="str">
        <f t="shared" si="11"/>
        <v xml:space="preserve">   47   17 渡版###渡版</v>
      </c>
      <c r="AK12" s="207" t="str">
        <f t="shared" si="6"/>
        <v xml:space="preserve">    0.0000   -1    0    0    0    1    000000    0    1    0 0.0000E+0 0.0000E+0</v>
      </c>
      <c r="AL12" s="212" t="str">
        <f t="shared" si="7"/>
        <v xml:space="preserve"> 7.0000E-1 7.1430E+0 0.0000E+0 2.0000E+0 0.0000E+0 0.0000E+0 0.0000E+0</v>
      </c>
      <c r="AM12" s="210" t="str">
        <f t="shared" si="8"/>
        <v xml:space="preserve"> 0.0000E+0 0.0000E+0 0.0000E+0 0.0000E+0 0.0000E+0 0.0000E+0 0.0000E+0</v>
      </c>
      <c r="AN12" s="31"/>
      <c r="AO12" s="31"/>
      <c r="AP12" s="31"/>
      <c r="AQ12" s="132"/>
    </row>
    <row r="13" spans="1:58">
      <c r="A13">
        <f t="shared" ref="A13:A21" si="13">A12+1</f>
        <v>64</v>
      </c>
      <c r="B13" s="136">
        <f t="shared" ref="B13:B21" si="14">B12+1</f>
        <v>4</v>
      </c>
      <c r="C13" s="32" t="str">
        <f>VLOOKUP($A13,'mat2'!$A$1:$BE$400,C$1,FALSE)</f>
        <v>MA</v>
      </c>
      <c r="D13" s="32" t="str">
        <f>VLOOKUP($A13,'mat2'!$A$1:$BE$400,D$1,FALSE)</f>
        <v>XHED</v>
      </c>
      <c r="E13" s="53" t="str">
        <f>VLOOKUP($A13,'mat2'!$A$1:$BE$400,E$1,FALSE)</f>
        <v>ALPHAE</v>
      </c>
      <c r="F13" s="202" t="str">
        <f>VLOOKUP($A13,'mat2'!$A$1:$BE$400,F$1,FALSE)</f>
        <v>PILEDM</v>
      </c>
      <c r="G13" s="202" t="str">
        <f>VLOOKUP($A13,'mat2'!$A$1:$BE$400,G$1,FALSE)</f>
        <v>IUST</v>
      </c>
      <c r="H13" s="202" t="str">
        <f>VLOOKUP($A13,'mat2'!$A$1:$BE$400,H$1,FALSE)</f>
        <v>SPACNG</v>
      </c>
      <c r="I13" s="202" t="str">
        <f>VLOOKUP($A13,'mat2'!$A$1:$BE$400,I$1,FALSE)</f>
        <v>KILL</v>
      </c>
      <c r="J13" s="202" t="str">
        <f>VLOOKUP($A13,'mat2'!$A$1:$BE$400,J$1,FALSE)</f>
        <v>PFACT</v>
      </c>
      <c r="K13" s="202" t="str">
        <f>VLOOKUP($A13,'mat2'!$A$1:$BE$400,K$1,FALSE)</f>
        <v>IRYL</v>
      </c>
      <c r="L13" s="202" t="str">
        <f>VLOOKUP($A13,'mat2'!$A$1:$BE$400,L$1,FALSE)</f>
        <v>BETAE</v>
      </c>
      <c r="M13" s="202" t="str">
        <f>VLOOKUP($A13,'mat2'!$A$1:$BE$400,M$1,FALSE)</f>
        <v>EMASS</v>
      </c>
      <c r="N13" s="202" t="str">
        <f>VLOOKUP($A13,'mat2'!$A$1:$BE$400,N$1,FALSE)</f>
        <v>KILLJ</v>
      </c>
      <c r="O13" s="202" t="str">
        <f>VLOOKUP($A13,'mat2'!$A$1:$BE$400,O$1,FALSE)</f>
        <v>TKS</v>
      </c>
      <c r="P13" s="202" t="str">
        <f>VLOOKUP($A13,'mat2'!$A$1:$BE$400,P$1,FALSE)</f>
        <v>CJ</v>
      </c>
      <c r="Q13" s="202" t="str">
        <f>VLOOKUP($A13,'mat2'!$A$1:$BE$400,Q$1,FALSE)</f>
        <v>PHIJ</v>
      </c>
      <c r="R13" s="202" t="str">
        <f>VLOOKUP($A13,'mat2'!$A$1:$BE$400,R$1,FALSE)</f>
        <v>JUSS</v>
      </c>
      <c r="S13" s="71">
        <f>VLOOKUP($A13+$B$7+1,'mat2'!$A$1:$BE$400,S$1,FALSE)</f>
        <v>0.7</v>
      </c>
      <c r="T13" s="71">
        <f>VLOOKUP($A13+$B$7+1,'mat2'!$A$1:$BE$400,T$1,FALSE)</f>
        <v>7.1429999999999998</v>
      </c>
      <c r="U13" s="127">
        <f>VLOOKUP($A13+$B$7+1,'mat2'!$A$1:$BE$400,U$1,FALSE)</f>
        <v>0</v>
      </c>
      <c r="V13" s="71">
        <f>VLOOKUP($A13+$B$7+1,'mat2'!$A$1:$BE$400,V$1,FALSE)</f>
        <v>2</v>
      </c>
      <c r="W13" s="71">
        <f>VLOOKUP($A13+$B$7+1,'mat2'!$A$1:$BE$400,W$1,FALSE)</f>
        <v>0</v>
      </c>
      <c r="X13" s="71">
        <f>VLOOKUP($A13+$B$7+1,'mat2'!$A$1:$BE$400,X$1,FALSE)</f>
        <v>0</v>
      </c>
      <c r="Y13" s="71">
        <f>VLOOKUP($A13+$B$7+1,'mat2'!$A$1:$BE$400,Y$1,FALSE)</f>
        <v>0</v>
      </c>
      <c r="Z13" s="123">
        <f>VLOOKUP($A13+$B$7+1,'mat2'!$A$1:$BE$400,Z$1,FALSE)</f>
        <v>0</v>
      </c>
      <c r="AA13" s="123">
        <f>VLOOKUP($A13+$B$7+1,'mat2'!$A$1:$BE$400,AA$1,FALSE)</f>
        <v>0</v>
      </c>
      <c r="AB13" s="123">
        <f>VLOOKUP($A13+$B$7+1,'mat2'!$A$1:$BE$400,AB$1,FALSE)</f>
        <v>0</v>
      </c>
      <c r="AC13" s="123">
        <f>VLOOKUP($A13+$B$7+1,'mat2'!$A$1:$BE$400,AC$1,FALSE)</f>
        <v>0</v>
      </c>
      <c r="AD13" s="123">
        <f>VLOOKUP($A13+$B$7+1,'mat2'!$A$1:$BE$400,AD$1,FALSE)</f>
        <v>0</v>
      </c>
      <c r="AE13" s="123">
        <f>VLOOKUP($A13+$B$7+1,'mat2'!$A$1:$BE$400,AE$1,FALSE)</f>
        <v>0</v>
      </c>
      <c r="AF13" s="123">
        <f>VLOOKUP($A13+$B$7+1,'mat2'!$A$1:$BE$400,AF$1,FALSE)</f>
        <v>0</v>
      </c>
      <c r="AG13" s="193">
        <v>1</v>
      </c>
      <c r="AH13" s="206" t="e">
        <f t="shared" si="9"/>
        <v>#VALUE!</v>
      </c>
      <c r="AI13" s="206">
        <f t="shared" si="10"/>
        <v>0</v>
      </c>
      <c r="AJ13" s="209" t="e">
        <f t="shared" si="11"/>
        <v>#VALUE!</v>
      </c>
      <c r="AK13" s="207" t="str">
        <f t="shared" si="6"/>
        <v xml:space="preserve">    ALPHAEILEDM IUSTPACNG KILLPFACT IRYLBETAEEMASS    1KILLJ       TKS        CJ</v>
      </c>
      <c r="AL13" s="212" t="str">
        <f t="shared" si="7"/>
        <v xml:space="preserve"> 7.0000E-1 7.1430E+0 0.0000E+0 2.0000E+0 0.0000E+0 0.0000E+0 0.0000E+0</v>
      </c>
      <c r="AM13" s="210" t="str">
        <f t="shared" si="8"/>
        <v xml:space="preserve"> 0.0000E+0 0.0000E+0 0.0000E+0 0.0000E+0 0.0000E+0 0.0000E+0 0.0000E+0</v>
      </c>
    </row>
    <row r="14" spans="1:58">
      <c r="A14">
        <f t="shared" si="13"/>
        <v>65</v>
      </c>
      <c r="B14" s="136">
        <f t="shared" si="14"/>
        <v>5</v>
      </c>
      <c r="C14" s="32">
        <f>VLOOKUP($A14,'mat2'!$A$1:$BE$400,C$1,FALSE)</f>
        <v>51</v>
      </c>
      <c r="D14" s="32" t="str">
        <f>VLOOKUP($A14,'mat2'!$A$1:$BE$400,D$1,FALSE)</f>
        <v>海側杭　相互作用ばね</v>
      </c>
      <c r="E14" s="53">
        <f>VLOOKUP($A14,'mat2'!$A$1:$BE$400,E$1,FALSE)</f>
        <v>0</v>
      </c>
      <c r="F14" s="202">
        <f>VLOOKUP($A14,'mat2'!$A$1:$BE$400,F$1,FALSE)</f>
        <v>0.7</v>
      </c>
      <c r="G14" s="202">
        <f>VLOOKUP($A14,'mat2'!$A$1:$BE$400,G$1,FALSE)</f>
        <v>2</v>
      </c>
      <c r="H14" s="202">
        <f>VLOOKUP($A14,'mat2'!$A$1:$BE$400,H$1,FALSE)</f>
        <v>7.1429999999999998</v>
      </c>
      <c r="I14" s="202">
        <f>VLOOKUP($A14,'mat2'!$A$1:$BE$400,I$1,FALSE)</f>
        <v>0</v>
      </c>
      <c r="J14" s="202">
        <f>VLOOKUP($A14,'mat2'!$A$1:$BE$400,J$1,FALSE)</f>
        <v>0</v>
      </c>
      <c r="K14" s="202">
        <f>VLOOKUP($A14,'mat2'!$A$1:$BE$400,K$1,FALSE)</f>
        <v>0</v>
      </c>
      <c r="L14" s="202">
        <f>VLOOKUP($A14,'mat2'!$A$1:$BE$400,L$1,FALSE)</f>
        <v>0</v>
      </c>
      <c r="M14" s="202">
        <f>VLOOKUP($A14,'mat2'!$A$1:$BE$400,M$1,FALSE)</f>
        <v>0</v>
      </c>
      <c r="N14" s="202">
        <f>VLOOKUP($A14,'mat2'!$A$1:$BE$400,N$1,FALSE)</f>
        <v>0</v>
      </c>
      <c r="O14" s="202">
        <f>VLOOKUP($A14,'mat2'!$A$1:$BE$400,O$1,FALSE)</f>
        <v>0</v>
      </c>
      <c r="P14" s="202">
        <f>VLOOKUP($A14,'mat2'!$A$1:$BE$400,P$1,FALSE)</f>
        <v>0</v>
      </c>
      <c r="Q14" s="202">
        <f>VLOOKUP($A14,'mat2'!$A$1:$BE$400,Q$1,FALSE)</f>
        <v>0</v>
      </c>
      <c r="R14" s="202">
        <f>VLOOKUP($A14,'mat2'!$A$1:$BE$400,R$1,FALSE)</f>
        <v>0</v>
      </c>
      <c r="S14" s="71">
        <f>VLOOKUP($A14+$B$7+1,'mat2'!$A$1:$BE$400,S$1,FALSE)</f>
        <v>0.7</v>
      </c>
      <c r="T14" s="71">
        <f>VLOOKUP($A14+$B$7+1,'mat2'!$A$1:$BE$400,T$1,FALSE)</f>
        <v>7.1429999999999998</v>
      </c>
      <c r="U14" s="127">
        <f>VLOOKUP($A14+$B$7+1,'mat2'!$A$1:$BE$400,U$1,FALSE)</f>
        <v>0</v>
      </c>
      <c r="V14" s="71">
        <f>VLOOKUP($A14+$B$7+1,'mat2'!$A$1:$BE$400,V$1,FALSE)</f>
        <v>2</v>
      </c>
      <c r="W14" s="71">
        <f>VLOOKUP($A14+$B$7+1,'mat2'!$A$1:$BE$400,W$1,FALSE)</f>
        <v>0</v>
      </c>
      <c r="X14" s="71">
        <f>VLOOKUP($A14+$B$7+1,'mat2'!$A$1:$BE$400,X$1,FALSE)</f>
        <v>0</v>
      </c>
      <c r="Y14" s="71">
        <f>VLOOKUP($A14+$B$7+1,'mat2'!$A$1:$BE$400,Y$1,FALSE)</f>
        <v>0</v>
      </c>
      <c r="Z14" s="123">
        <f>VLOOKUP($A14+$B$7+1,'mat2'!$A$1:$BE$400,Z$1,FALSE)</f>
        <v>0</v>
      </c>
      <c r="AA14" s="123">
        <f>VLOOKUP($A14+$B$7+1,'mat2'!$A$1:$BE$400,AA$1,FALSE)</f>
        <v>0</v>
      </c>
      <c r="AB14" s="123">
        <f>VLOOKUP($A14+$B$7+1,'mat2'!$A$1:$BE$400,AB$1,FALSE)</f>
        <v>0</v>
      </c>
      <c r="AC14" s="123">
        <f>VLOOKUP($A14+$B$7+1,'mat2'!$A$1:$BE$400,AC$1,FALSE)</f>
        <v>0</v>
      </c>
      <c r="AD14" s="123">
        <f>VLOOKUP($A14+$B$7+1,'mat2'!$A$1:$BE$400,AD$1,FALSE)</f>
        <v>0</v>
      </c>
      <c r="AE14" s="123">
        <f>VLOOKUP($A14+$B$7+1,'mat2'!$A$1:$BE$400,AE$1,FALSE)</f>
        <v>0</v>
      </c>
      <c r="AF14" s="123">
        <f>VLOOKUP($A14+$B$7+1,'mat2'!$A$1:$BE$400,AF$1,FALSE)</f>
        <v>0</v>
      </c>
      <c r="AG14" s="193">
        <v>1</v>
      </c>
      <c r="AH14" s="206" t="str">
        <f t="shared" si="9"/>
        <v xml:space="preserve">   51   17 海側杭　相互作用ばね###海側杭　相互作用ばね
#------DIR--IHN--NPN--HIS--NPS--IHM--NPM-IUST-KILL-NEXT-IRYL----ALPHAE-----BETAE
    0.0000    1    2    7    0    0    0    0    0    1    0 0.0000E+0 0.0000E+0
#---RKN(1)----RKN(2)----RKN(3)----RKN(4)----RKN(5)----RKN(6)----RKN(7)
 7.0000E-1 7.1430E+0 0.0000E+0 2.0000E+0 0.0000E+0 0.0000E+0 0.0000E+0
#---FPN(1)----FPN(2)----FPN(3)----FPN(4)----FPN(5)----FPN(6)----FPN(7)
 0.0000E+0 0.0000E+0 0.0000E+0 0.0000E+0 0.0000E+0 0.0000E+0 0.0000E+0
#---+----+----+----+----+----+----+----+----+----+----+----+----+----+----+----+</v>
      </c>
      <c r="AI14" s="206">
        <f t="shared" si="10"/>
        <v>3</v>
      </c>
      <c r="AJ14" s="209" t="str">
        <f t="shared" si="11"/>
        <v xml:space="preserve">   51   17 海側杭　相互作用ばね###海側杭　相互作用ばね</v>
      </c>
      <c r="AK14" s="207" t="str">
        <f t="shared" si="6"/>
        <v xml:space="preserve">    0.0000    1    2    7    0    0    0    0    0    1    0 0.0000E+0 0.0000E+0</v>
      </c>
      <c r="AL14" s="212" t="str">
        <f t="shared" si="7"/>
        <v xml:space="preserve"> 7.0000E-1 7.1430E+0 0.0000E+0 2.0000E+0 0.0000E+0 0.0000E+0 0.0000E+0</v>
      </c>
      <c r="AM14" s="210" t="str">
        <f t="shared" si="8"/>
        <v xml:space="preserve"> 0.0000E+0 0.0000E+0 0.0000E+0 0.0000E+0 0.0000E+0 0.0000E+0 0.0000E+0</v>
      </c>
    </row>
    <row r="15" spans="1:58">
      <c r="A15">
        <f t="shared" si="13"/>
        <v>66</v>
      </c>
      <c r="B15" s="136">
        <f t="shared" si="14"/>
        <v>6</v>
      </c>
      <c r="C15" s="32">
        <f>VLOOKUP($A15,'mat2'!$A$1:$BE$400,C$1,FALSE)</f>
        <v>52</v>
      </c>
      <c r="D15" s="32" t="str">
        <f>VLOOKUP($A15,'mat2'!$A$1:$BE$400,D$1,FALSE)</f>
        <v>中間杭　相互作用ばね</v>
      </c>
      <c r="E15" s="53">
        <f>VLOOKUP($A15,'mat2'!$A$1:$BE$400,E$1,FALSE)</f>
        <v>0</v>
      </c>
      <c r="F15" s="202">
        <f>VLOOKUP($A15,'mat2'!$A$1:$BE$400,F$1,FALSE)</f>
        <v>0.7</v>
      </c>
      <c r="G15" s="202">
        <f>VLOOKUP($A15,'mat2'!$A$1:$BE$400,G$1,FALSE)</f>
        <v>2</v>
      </c>
      <c r="H15" s="202">
        <f>VLOOKUP($A15,'mat2'!$A$1:$BE$400,H$1,FALSE)</f>
        <v>7.1429999999999998</v>
      </c>
      <c r="I15" s="202">
        <f>VLOOKUP($A15,'mat2'!$A$1:$BE$400,I$1,FALSE)</f>
        <v>0</v>
      </c>
      <c r="J15" s="202">
        <f>VLOOKUP($A15,'mat2'!$A$1:$BE$400,J$1,FALSE)</f>
        <v>0</v>
      </c>
      <c r="K15" s="202">
        <f>VLOOKUP($A15,'mat2'!$A$1:$BE$400,K$1,FALSE)</f>
        <v>0</v>
      </c>
      <c r="L15" s="202">
        <f>VLOOKUP($A15,'mat2'!$A$1:$BE$400,L$1,FALSE)</f>
        <v>0</v>
      </c>
      <c r="M15" s="202">
        <f>VLOOKUP($A15,'mat2'!$A$1:$BE$400,M$1,FALSE)</f>
        <v>0</v>
      </c>
      <c r="N15" s="202">
        <f>VLOOKUP($A15,'mat2'!$A$1:$BE$400,N$1,FALSE)</f>
        <v>0</v>
      </c>
      <c r="O15" s="202">
        <f>VLOOKUP($A15,'mat2'!$A$1:$BE$400,O$1,FALSE)</f>
        <v>0</v>
      </c>
      <c r="P15" s="202">
        <f>VLOOKUP($A15,'mat2'!$A$1:$BE$400,P$1,FALSE)</f>
        <v>0</v>
      </c>
      <c r="Q15" s="202">
        <f>VLOOKUP($A15,'mat2'!$A$1:$BE$400,Q$1,FALSE)</f>
        <v>0</v>
      </c>
      <c r="R15" s="202">
        <f>VLOOKUP($A15,'mat2'!$A$1:$BE$400,R$1,FALSE)</f>
        <v>0</v>
      </c>
      <c r="S15" s="71" t="str">
        <f>VLOOKUP($A15+$B$7+1,'mat2'!$A$1:$BE$400,S$1,FALSE)</f>
        <v>RHO</v>
      </c>
      <c r="T15" s="71" t="str">
        <f>VLOOKUP($A15+$B$7+1,'mat2'!$A$1:$BE$400,T$1,FALSE)</f>
        <v>PN</v>
      </c>
      <c r="U15" s="127" t="str">
        <f>VLOOKUP($A15+$B$7+1,'mat2'!$A$1:$BE$400,U$1,FALSE)</f>
        <v>WKF</v>
      </c>
      <c r="V15" s="71" t="str">
        <f>VLOOKUP($A15+$B$7+1,'mat2'!$A$1:$BE$400,V$1,FALSE)</f>
        <v>L</v>
      </c>
      <c r="W15" s="71" t="str">
        <f>VLOOKUP($A15+$B$7+1,'mat2'!$A$1:$BE$400,W$1,FALSE)</f>
        <v>KILL</v>
      </c>
      <c r="X15" s="71" t="str">
        <f>VLOOKUP($A15+$B$7+1,'mat2'!$A$1:$BE$400,X$1,FALSE)</f>
        <v>WIDTH</v>
      </c>
      <c r="Y15" s="71" t="str">
        <f>VLOOKUP($A15+$B$7+1,'mat2'!$A$1:$BE$400,Y$1,FALSE)</f>
        <v>IRYL</v>
      </c>
      <c r="Z15" s="123" t="str">
        <f>VLOOKUP($A15+$B$7+1,'mat2'!$A$1:$BE$400,Z$1,FALSE)</f>
        <v>ALPHA</v>
      </c>
      <c r="AA15" s="123" t="str">
        <f>VLOOKUP($A15+$B$7+1,'mat2'!$A$1:$BE$400,AA$1,FALSE)</f>
        <v>BETA</v>
      </c>
      <c r="AB15" s="123" t="str">
        <f>VLOOKUP($A15+$B$7+1,'mat2'!$A$1:$BE$400,AB$1,FALSE)</f>
        <v/>
      </c>
      <c r="AC15" s="123" t="str">
        <f>VLOOKUP($A15+$B$7+1,'mat2'!$A$1:$BE$400,AC$1,FALSE)</f>
        <v/>
      </c>
      <c r="AD15" s="123" t="str">
        <f>VLOOKUP($A15+$B$7+1,'mat2'!$A$1:$BE$400,AD$1,FALSE)</f>
        <v/>
      </c>
      <c r="AE15" s="123" t="str">
        <f>VLOOKUP($A15+$B$7+1,'mat2'!$A$1:$BE$400,AE$1,FALSE)</f>
        <v/>
      </c>
      <c r="AF15" s="123" t="str">
        <f>VLOOKUP($A15+$B$7+1,'mat2'!$A$1:$BE$400,AF$1,FALSE)</f>
        <v/>
      </c>
      <c r="AG15" s="193">
        <v>1</v>
      </c>
      <c r="AH15" s="206" t="str">
        <f t="shared" si="9"/>
        <v xml:space="preserve">   52   17 中間杭　相互作用ばね###中間杭　相互作用ばね
#------DIR--IHN--NPN--HIS--NPS--IHM--NPM-IUST-KILL-NEXT-IRYL----ALPHAE-----BETAE
    0.0000    1    2    7    0    0    0    0    0    1    0 0.0000E+0 0.0000E+0
#---RKN(1)----RKN(2)----RKN(3)----RKN(4)----RKN(5)----RKN(6)----RKN(7)
       RHO        PN       WKF         L      KILL     WIDTH      IRYL
#---FPN(1)----FPN(2)----FPN(3)----FPN(4)----FPN(5)----FPN(6)----FPN(7)
     ALPHA      BETA                                                  
#---+----+----+----+----+----+----+----+----+----+----+----+----+----+----+----+</v>
      </c>
      <c r="AI15" s="206">
        <f t="shared" si="10"/>
        <v>3</v>
      </c>
      <c r="AJ15" s="209" t="str">
        <f t="shared" si="11"/>
        <v xml:space="preserve">   52   17 中間杭　相互作用ばね###中間杭　相互作用ばね</v>
      </c>
      <c r="AK15" s="207" t="str">
        <f t="shared" si="6"/>
        <v xml:space="preserve">    0.0000    1    2    7    0    0    0    0    0    1    0 0.0000E+0 0.0000E+0</v>
      </c>
      <c r="AL15" s="212" t="str">
        <f t="shared" si="7"/>
        <v xml:space="preserve">       RHO        PN       WKF         L      KILL     WIDTH      IRYL</v>
      </c>
      <c r="AM15" s="210" t="str">
        <f t="shared" si="8"/>
        <v xml:space="preserve">     ALPHA      BETA                                                  </v>
      </c>
    </row>
    <row r="16" spans="1:58">
      <c r="A16">
        <f t="shared" si="13"/>
        <v>67</v>
      </c>
      <c r="B16" s="136">
        <f t="shared" si="14"/>
        <v>7</v>
      </c>
      <c r="C16" s="32">
        <f>VLOOKUP($A16,'mat2'!$A$1:$BE$400,C$1,FALSE)</f>
        <v>53</v>
      </c>
      <c r="D16" s="32" t="str">
        <f>VLOOKUP($A16,'mat2'!$A$1:$BE$400,D$1,FALSE)</f>
        <v>陸側杭　相互作用ばね</v>
      </c>
      <c r="E16" s="53">
        <f>VLOOKUP($A16,'mat2'!$A$1:$BE$400,E$1,FALSE)</f>
        <v>0</v>
      </c>
      <c r="F16" s="202">
        <f>VLOOKUP($A16,'mat2'!$A$1:$BE$400,F$1,FALSE)</f>
        <v>0.7</v>
      </c>
      <c r="G16" s="202">
        <f>VLOOKUP($A16,'mat2'!$A$1:$BE$400,G$1,FALSE)</f>
        <v>2</v>
      </c>
      <c r="H16" s="202">
        <f>VLOOKUP($A16,'mat2'!$A$1:$BE$400,H$1,FALSE)</f>
        <v>7.1429999999999998</v>
      </c>
      <c r="I16" s="202">
        <f>VLOOKUP($A16,'mat2'!$A$1:$BE$400,I$1,FALSE)</f>
        <v>0</v>
      </c>
      <c r="J16" s="202">
        <f>VLOOKUP($A16,'mat2'!$A$1:$BE$400,J$1,FALSE)</f>
        <v>0</v>
      </c>
      <c r="K16" s="202">
        <f>VLOOKUP($A16,'mat2'!$A$1:$BE$400,K$1,FALSE)</f>
        <v>0</v>
      </c>
      <c r="L16" s="202">
        <f>VLOOKUP($A16,'mat2'!$A$1:$BE$400,L$1,FALSE)</f>
        <v>0</v>
      </c>
      <c r="M16" s="202">
        <f>VLOOKUP($A16,'mat2'!$A$1:$BE$400,M$1,FALSE)</f>
        <v>0</v>
      </c>
      <c r="N16" s="202">
        <f>VLOOKUP($A16,'mat2'!$A$1:$BE$400,N$1,FALSE)</f>
        <v>0</v>
      </c>
      <c r="O16" s="202">
        <f>VLOOKUP($A16,'mat2'!$A$1:$BE$400,O$1,FALSE)</f>
        <v>0</v>
      </c>
      <c r="P16" s="202">
        <f>VLOOKUP($A16,'mat2'!$A$1:$BE$400,P$1,FALSE)</f>
        <v>0</v>
      </c>
      <c r="Q16" s="202">
        <f>VLOOKUP($A16,'mat2'!$A$1:$BE$400,Q$1,FALSE)</f>
        <v>0</v>
      </c>
      <c r="R16" s="202">
        <f>VLOOKUP($A16,'mat2'!$A$1:$BE$400,R$1,FALSE)</f>
        <v>0</v>
      </c>
      <c r="S16" s="71">
        <f>VLOOKUP($A16+$B$7+1,'mat2'!$A$1:$BE$400,S$1,FALSE)</f>
        <v>1</v>
      </c>
      <c r="T16" s="71">
        <f>VLOOKUP($A16+$B$7+1,'mat2'!$A$1:$BE$400,T$1,FALSE)</f>
        <v>0.45</v>
      </c>
      <c r="U16" s="127">
        <f>VLOOKUP($A16+$B$7+1,'mat2'!$A$1:$BE$400,U$1,FALSE)</f>
        <v>2200000</v>
      </c>
      <c r="V16" s="71">
        <f>VLOOKUP($A16+$B$7+1,'mat2'!$A$1:$BE$400,V$1,FALSE)</f>
        <v>1</v>
      </c>
      <c r="W16" s="71">
        <f>VLOOKUP($A16+$B$7+1,'mat2'!$A$1:$BE$400,W$1,FALSE)</f>
        <v>0</v>
      </c>
      <c r="X16" s="71">
        <f>VLOOKUP($A16+$B$7+1,'mat2'!$A$1:$BE$400,X$1,FALSE)</f>
        <v>5</v>
      </c>
      <c r="Y16" s="71">
        <f>VLOOKUP($A16+$B$7+1,'mat2'!$A$1:$BE$400,Y$1,FALSE)</f>
        <v>0</v>
      </c>
      <c r="Z16" s="123">
        <f>VLOOKUP($A16+$B$7+1,'mat2'!$A$1:$BE$400,Z$1,FALSE)</f>
        <v>0</v>
      </c>
      <c r="AA16" s="123">
        <f>VLOOKUP($A16+$B$7+1,'mat2'!$A$1:$BE$400,AA$1,FALSE)</f>
        <v>0</v>
      </c>
      <c r="AB16" s="123" t="str">
        <f>VLOOKUP($A16+$B$7+1,'mat2'!$A$1:$BE$400,AB$1,FALSE)</f>
        <v/>
      </c>
      <c r="AC16" s="123" t="str">
        <f>VLOOKUP($A16+$B$7+1,'mat2'!$A$1:$BE$400,AC$1,FALSE)</f>
        <v/>
      </c>
      <c r="AD16" s="123" t="str">
        <f>VLOOKUP($A16+$B$7+1,'mat2'!$A$1:$BE$400,AD$1,FALSE)</f>
        <v/>
      </c>
      <c r="AE16" s="123" t="str">
        <f>VLOOKUP($A16+$B$7+1,'mat2'!$A$1:$BE$400,AE$1,FALSE)</f>
        <v/>
      </c>
      <c r="AF16" s="123" t="str">
        <f>VLOOKUP($A16+$B$7+1,'mat2'!$A$1:$BE$400,AF$1,FALSE)</f>
        <v/>
      </c>
      <c r="AG16" s="193">
        <v>1</v>
      </c>
      <c r="AH16" s="206" t="str">
        <f t="shared" si="9"/>
        <v xml:space="preserve">   53   17 陸側杭　相互作用ばね###陸側杭　相互作用ばね
#------DIR--IHN--NPN--HIS--NPS--IHM--NPM-IUST-KILL-NEXT-IRYL----ALPHAE-----BETAE
    0.0000    1    2    7    0    0    0    0    0    1    0 0.0000E+0 0.0000E+0
#---RKN(1)----RKN(2)----RKN(3)----RKN(4)----RKN(5)----RKN(6)----RKN(7)
 1.0000E+0 4.5000E-1 2.2000E+6 1.0000E+0 0.0000E+0 5.0000E+0 0.0000E+0
#---FPN(1)----FPN(2)----FPN(3)----FPN(4)----FPN(5)----FPN(6)----FPN(7)
 0.0000E+0 0.0000E+0                                                  
#---+----+----+----+----+----+----+----+----+----+----+----+----+----+----+----+</v>
      </c>
      <c r="AI16" s="206">
        <f t="shared" si="10"/>
        <v>3</v>
      </c>
      <c r="AJ16" s="209" t="str">
        <f t="shared" si="11"/>
        <v xml:space="preserve">   53   17 陸側杭　相互作用ばね###陸側杭　相互作用ばね</v>
      </c>
      <c r="AK16" s="207" t="str">
        <f t="shared" si="6"/>
        <v xml:space="preserve">    0.0000    1    2    7    0    0    0    0    0    1    0 0.0000E+0 0.0000E+0</v>
      </c>
      <c r="AL16" s="212" t="str">
        <f t="shared" si="7"/>
        <v xml:space="preserve"> 1.0000E+0 4.5000E-1 2.2000E+6 1.0000E+0 0.0000E+0 5.0000E+0 0.0000E+0</v>
      </c>
      <c r="AM16" s="210" t="str">
        <f t="shared" si="8"/>
        <v xml:space="preserve"> 0.0000E+0 0.0000E+0                                                  </v>
      </c>
    </row>
    <row r="17" spans="1:39">
      <c r="A17">
        <f t="shared" si="13"/>
        <v>68</v>
      </c>
      <c r="B17" s="136">
        <f t="shared" si="14"/>
        <v>8</v>
      </c>
      <c r="C17" s="32" t="str">
        <f>VLOOKUP($A17,'mat2'!$A$1:$BE$400,C$1,FALSE)</f>
        <v>MA</v>
      </c>
      <c r="D17" s="32" t="str">
        <f>VLOOKUP($A17,'mat2'!$A$1:$BE$400,D$1,FALSE)</f>
        <v>XHED</v>
      </c>
      <c r="E17" s="53" t="str">
        <f>VLOOKUP($A17,'mat2'!$A$1:$BE$400,E$1,FALSE)</f>
        <v>IRYL</v>
      </c>
      <c r="F17" s="202" t="str">
        <f>VLOOKUP($A17,'mat2'!$A$1:$BE$400,F$1,FALSE)</f>
        <v>RHO</v>
      </c>
      <c r="G17" s="202" t="str">
        <f>VLOOKUP($A17,'mat2'!$A$1:$BE$400,G$1,FALSE)</f>
        <v>L</v>
      </c>
      <c r="H17" s="202" t="str">
        <f>VLOOKUP($A17,'mat2'!$A$1:$BE$400,H$1,FALSE)</f>
        <v>PN</v>
      </c>
      <c r="I17" s="202" t="str">
        <f>VLOOKUP($A17,'mat2'!$A$1:$BE$400,I$1,FALSE)</f>
        <v>KILL</v>
      </c>
      <c r="J17" s="202" t="str">
        <f>VLOOKUP($A17,'mat2'!$A$1:$BE$400,J$1,FALSE)</f>
        <v>WKF</v>
      </c>
      <c r="K17" s="202" t="str">
        <f>VLOOKUP($A17,'mat2'!$A$1:$BE$400,K$1,FALSE)</f>
        <v>WIDTH</v>
      </c>
      <c r="L17" s="202" t="str">
        <f>VLOOKUP($A17,'mat2'!$A$1:$BE$400,L$1,FALSE)</f>
        <v>ALPHA</v>
      </c>
      <c r="M17" s="202" t="str">
        <f>VLOOKUP($A17,'mat2'!$A$1:$BE$400,M$1,FALSE)</f>
        <v>BETA</v>
      </c>
      <c r="N17" s="202" t="str">
        <f>VLOOKUP($A17,'mat2'!$A$1:$BE$400,N$1,FALSE)</f>
        <v/>
      </c>
      <c r="O17" s="202" t="str">
        <f>VLOOKUP($A17,'mat2'!$A$1:$BE$400,O$1,FALSE)</f>
        <v/>
      </c>
      <c r="P17" s="202" t="str">
        <f>VLOOKUP($A17,'mat2'!$A$1:$BE$400,P$1,FALSE)</f>
        <v/>
      </c>
      <c r="Q17" s="202" t="str">
        <f>VLOOKUP($A17,'mat2'!$A$1:$BE$400,Q$1,FALSE)</f>
        <v/>
      </c>
      <c r="R17" s="202" t="str">
        <f>VLOOKUP($A17,'mat2'!$A$1:$BE$400,R$1,FALSE)</f>
        <v/>
      </c>
      <c r="S17" s="71">
        <f>VLOOKUP($A17+$B$7+1,'mat2'!$A$1:$BE$400,S$1,FALSE)</f>
        <v>1</v>
      </c>
      <c r="T17" s="71">
        <f>VLOOKUP($A17+$B$7+1,'mat2'!$A$1:$BE$400,T$1,FALSE)</f>
        <v>0.45</v>
      </c>
      <c r="U17" s="127">
        <f>VLOOKUP($A17+$B$7+1,'mat2'!$A$1:$BE$400,U$1,FALSE)</f>
        <v>2200000</v>
      </c>
      <c r="V17" s="71">
        <f>VLOOKUP($A17+$B$7+1,'mat2'!$A$1:$BE$400,V$1,FALSE)</f>
        <v>1</v>
      </c>
      <c r="W17" s="71">
        <f>VLOOKUP($A17+$B$7+1,'mat2'!$A$1:$BE$400,W$1,FALSE)</f>
        <v>0</v>
      </c>
      <c r="X17" s="71">
        <f>VLOOKUP($A17+$B$7+1,'mat2'!$A$1:$BE$400,X$1,FALSE)</f>
        <v>5</v>
      </c>
      <c r="Y17" s="71">
        <f>VLOOKUP($A17+$B$7+1,'mat2'!$A$1:$BE$400,Y$1,FALSE)</f>
        <v>0</v>
      </c>
      <c r="Z17" s="123">
        <f>VLOOKUP($A17+$B$7+1,'mat2'!$A$1:$BE$400,Z$1,FALSE)</f>
        <v>0</v>
      </c>
      <c r="AA17" s="123">
        <f>VLOOKUP($A17+$B$7+1,'mat2'!$A$1:$BE$400,AA$1,FALSE)</f>
        <v>0</v>
      </c>
      <c r="AB17" s="123" t="str">
        <f>VLOOKUP($A17+$B$7+1,'mat2'!$A$1:$BE$400,AB$1,FALSE)</f>
        <v/>
      </c>
      <c r="AC17" s="123" t="str">
        <f>VLOOKUP($A17+$B$7+1,'mat2'!$A$1:$BE$400,AC$1,FALSE)</f>
        <v/>
      </c>
      <c r="AD17" s="123" t="str">
        <f>VLOOKUP($A17+$B$7+1,'mat2'!$A$1:$BE$400,AD$1,FALSE)</f>
        <v/>
      </c>
      <c r="AE17" s="123" t="str">
        <f>VLOOKUP($A17+$B$7+1,'mat2'!$A$1:$BE$400,AE$1,FALSE)</f>
        <v/>
      </c>
      <c r="AF17" s="123" t="str">
        <f>VLOOKUP($A17+$B$7+1,'mat2'!$A$1:$BE$400,AF$1,FALSE)</f>
        <v/>
      </c>
      <c r="AG17" s="193">
        <v>1</v>
      </c>
      <c r="AH17" s="206" t="e">
        <f t="shared" si="9"/>
        <v>#VALUE!</v>
      </c>
      <c r="AI17" s="206">
        <f t="shared" si="10"/>
        <v>0</v>
      </c>
      <c r="AJ17" s="209" t="e">
        <f t="shared" si="11"/>
        <v>#VALUE!</v>
      </c>
      <c r="AK17" s="207" t="str">
        <f t="shared" si="6"/>
        <v xml:space="preserve">      IRYL  RHO    L   PN KILL  WKFWIDTHALPHA BETA    1                         </v>
      </c>
      <c r="AL17" s="212" t="str">
        <f t="shared" si="7"/>
        <v xml:space="preserve"> 1.0000E+0 4.5000E-1 2.2000E+6 1.0000E+0 0.0000E+0 5.0000E+0 0.0000E+0</v>
      </c>
      <c r="AM17" s="210" t="str">
        <f t="shared" si="8"/>
        <v xml:space="preserve"> 0.0000E+0 0.0000E+0                                                  </v>
      </c>
    </row>
    <row r="18" spans="1:39">
      <c r="A18">
        <f t="shared" si="13"/>
        <v>69</v>
      </c>
      <c r="B18" s="136">
        <f t="shared" si="14"/>
        <v>9</v>
      </c>
      <c r="C18" s="32">
        <f>VLOOKUP($A18,'mat2'!$A$1:$BE$400,C$1,FALSE)</f>
        <v>500</v>
      </c>
      <c r="D18" s="32" t="str">
        <f>VLOOKUP($A18,'mat2'!$A$1:$BE$400,D$1,FALSE)</f>
        <v>As1</v>
      </c>
      <c r="E18" s="53">
        <f>VLOOKUP($A18,'mat2'!$A$1:$BE$400,E$1,FALSE)</f>
        <v>0</v>
      </c>
      <c r="F18" s="202">
        <f>VLOOKUP($A18,'mat2'!$A$1:$BE$400,F$1,FALSE)</f>
        <v>1</v>
      </c>
      <c r="G18" s="202">
        <f>VLOOKUP($A18,'mat2'!$A$1:$BE$400,G$1,FALSE)</f>
        <v>1</v>
      </c>
      <c r="H18" s="202">
        <f>VLOOKUP($A18,'mat2'!$A$1:$BE$400,H$1,FALSE)</f>
        <v>0.45</v>
      </c>
      <c r="I18" s="202">
        <f>VLOOKUP($A18,'mat2'!$A$1:$BE$400,I$1,FALSE)</f>
        <v>0</v>
      </c>
      <c r="J18" s="202">
        <f>VLOOKUP($A18,'mat2'!$A$1:$BE$400,J$1,FALSE)</f>
        <v>2200000</v>
      </c>
      <c r="K18" s="202">
        <f>VLOOKUP($A18,'mat2'!$A$1:$BE$400,K$1,FALSE)</f>
        <v>5</v>
      </c>
      <c r="L18" s="202">
        <f>VLOOKUP($A18,'mat2'!$A$1:$BE$400,L$1,FALSE)</f>
        <v>0</v>
      </c>
      <c r="M18" s="202">
        <f>VLOOKUP($A18,'mat2'!$A$1:$BE$400,M$1,FALSE)</f>
        <v>0</v>
      </c>
      <c r="N18" s="202" t="str">
        <f>VLOOKUP($A18,'mat2'!$A$1:$BE$400,N$1,FALSE)</f>
        <v/>
      </c>
      <c r="O18" s="202" t="str">
        <f>VLOOKUP($A18,'mat2'!$A$1:$BE$400,O$1,FALSE)</f>
        <v/>
      </c>
      <c r="P18" s="202" t="str">
        <f>VLOOKUP($A18,'mat2'!$A$1:$BE$400,P$1,FALSE)</f>
        <v/>
      </c>
      <c r="Q18" s="202" t="str">
        <f>VLOOKUP($A18,'mat2'!$A$1:$BE$400,Q$1,FALSE)</f>
        <v/>
      </c>
      <c r="R18" s="202" t="str">
        <f>VLOOKUP($A18,'mat2'!$A$1:$BE$400,R$1,FALSE)</f>
        <v/>
      </c>
      <c r="S18" s="71">
        <f>VLOOKUP($A18+$B$7+1,'mat2'!$A$1:$BE$400,S$1,FALSE)</f>
        <v>1</v>
      </c>
      <c r="T18" s="71">
        <f>VLOOKUP($A18+$B$7+1,'mat2'!$A$1:$BE$400,T$1,FALSE)</f>
        <v>0.44</v>
      </c>
      <c r="U18" s="127">
        <f>VLOOKUP($A18+$B$7+1,'mat2'!$A$1:$BE$400,U$1,FALSE)</f>
        <v>2200000</v>
      </c>
      <c r="V18" s="71">
        <f>VLOOKUP($A18+$B$7+1,'mat2'!$A$1:$BE$400,V$1,FALSE)</f>
        <v>1</v>
      </c>
      <c r="W18" s="71">
        <f>VLOOKUP($A18+$B$7+1,'mat2'!$A$1:$BE$400,W$1,FALSE)</f>
        <v>0</v>
      </c>
      <c r="X18" s="71">
        <f>VLOOKUP($A18+$B$7+1,'mat2'!$A$1:$BE$400,X$1,FALSE)</f>
        <v>5</v>
      </c>
      <c r="Y18" s="71">
        <f>VLOOKUP($A18+$B$7+1,'mat2'!$A$1:$BE$400,Y$1,FALSE)</f>
        <v>0</v>
      </c>
      <c r="Z18" s="123">
        <f>VLOOKUP($A18+$B$7+1,'mat2'!$A$1:$BE$400,Z$1,FALSE)</f>
        <v>0</v>
      </c>
      <c r="AA18" s="123">
        <f>VLOOKUP($A18+$B$7+1,'mat2'!$A$1:$BE$400,AA$1,FALSE)</f>
        <v>0</v>
      </c>
      <c r="AB18" s="123" t="str">
        <f>VLOOKUP($A18+$B$7+1,'mat2'!$A$1:$BE$400,AB$1,FALSE)</f>
        <v/>
      </c>
      <c r="AC18" s="123" t="str">
        <f>VLOOKUP($A18+$B$7+1,'mat2'!$A$1:$BE$400,AC$1,FALSE)</f>
        <v/>
      </c>
      <c r="AD18" s="123" t="str">
        <f>VLOOKUP($A18+$B$7+1,'mat2'!$A$1:$BE$400,AD$1,FALSE)</f>
        <v/>
      </c>
      <c r="AE18" s="123" t="str">
        <f>VLOOKUP($A18+$B$7+1,'mat2'!$A$1:$BE$400,AE$1,FALSE)</f>
        <v/>
      </c>
      <c r="AF18" s="123" t="str">
        <f>VLOOKUP($A18+$B$7+1,'mat2'!$A$1:$BE$400,AF$1,FALSE)</f>
        <v/>
      </c>
      <c r="AG18" s="193">
        <v>1</v>
      </c>
      <c r="AH18" s="206" t="str">
        <f t="shared" si="9"/>
        <v xml:space="preserve">  500   17 As1###As1
#------DIR--IHN--NPN--HIS--NPS--IHM--NPM-IUST-KILL-NEXT-IRYL----ALPHAE-----BETAE
    0.0000    1    1    0    000000    5    0    0    1                         
#---RKN(1)----RKN(2)----RKN(3)----RKN(4)----RKN(5)----RKN(6)----RKN(7)
 1.0000E+0 4.4000E-1 2.2000E+6 1.0000E+0 0.0000E+0 5.0000E+0 0.0000E+0
#---FPN(1)----FPN(2)----FPN(3)----FPN(4)----FPN(5)----FPN(6)----FPN(7)
 0.0000E+0 0.0000E+0                                                  
#---+----+----+----+----+----+----+----+----+----+----+----+----+----+----+----+</v>
      </c>
      <c r="AI18" s="206">
        <f t="shared" si="10"/>
        <v>2</v>
      </c>
      <c r="AJ18" s="209" t="str">
        <f t="shared" si="11"/>
        <v xml:space="preserve">  500   17 As1###As1</v>
      </c>
      <c r="AK18" s="207" t="str">
        <f t="shared" si="6"/>
        <v xml:space="preserve">    0.0000    1    1    0    000000    5    0    0    1                         </v>
      </c>
      <c r="AL18" s="212" t="str">
        <f t="shared" si="7"/>
        <v xml:space="preserve"> 1.0000E+0 4.4000E-1 2.2000E+6 1.0000E+0 0.0000E+0 5.0000E+0 0.0000E+0</v>
      </c>
      <c r="AM18" s="210" t="str">
        <f t="shared" si="8"/>
        <v xml:space="preserve"> 0.0000E+0 0.0000E+0                                                  </v>
      </c>
    </row>
    <row r="19" spans="1:39">
      <c r="A19">
        <f t="shared" si="13"/>
        <v>70</v>
      </c>
      <c r="B19" s="136">
        <f t="shared" si="14"/>
        <v>10</v>
      </c>
      <c r="C19" s="32">
        <f>VLOOKUP($A19,'mat2'!$A$1:$BE$400,C$1,FALSE)</f>
        <v>501</v>
      </c>
      <c r="D19" s="32" t="str">
        <f>VLOOKUP($A19,'mat2'!$A$1:$BE$400,D$1,FALSE)</f>
        <v>Ag1</v>
      </c>
      <c r="E19" s="53">
        <f>VLOOKUP($A19,'mat2'!$A$1:$BE$400,E$1,FALSE)</f>
        <v>0</v>
      </c>
      <c r="F19" s="202">
        <f>VLOOKUP($A19,'mat2'!$A$1:$BE$400,F$1,FALSE)</f>
        <v>1</v>
      </c>
      <c r="G19" s="202">
        <f>VLOOKUP($A19,'mat2'!$A$1:$BE$400,G$1,FALSE)</f>
        <v>1</v>
      </c>
      <c r="H19" s="202">
        <f>VLOOKUP($A19,'mat2'!$A$1:$BE$400,H$1,FALSE)</f>
        <v>0.45</v>
      </c>
      <c r="I19" s="202">
        <f>VLOOKUP($A19,'mat2'!$A$1:$BE$400,I$1,FALSE)</f>
        <v>0</v>
      </c>
      <c r="J19" s="202">
        <f>VLOOKUP($A19,'mat2'!$A$1:$BE$400,J$1,FALSE)</f>
        <v>2200000</v>
      </c>
      <c r="K19" s="202">
        <f>VLOOKUP($A19,'mat2'!$A$1:$BE$400,K$1,FALSE)</f>
        <v>5</v>
      </c>
      <c r="L19" s="202">
        <f>VLOOKUP($A19,'mat2'!$A$1:$BE$400,L$1,FALSE)</f>
        <v>0</v>
      </c>
      <c r="M19" s="202">
        <f>VLOOKUP($A19,'mat2'!$A$1:$BE$400,M$1,FALSE)</f>
        <v>0</v>
      </c>
      <c r="N19" s="202" t="str">
        <f>VLOOKUP($A19,'mat2'!$A$1:$BE$400,N$1,FALSE)</f>
        <v/>
      </c>
      <c r="O19" s="202" t="str">
        <f>VLOOKUP($A19,'mat2'!$A$1:$BE$400,O$1,FALSE)</f>
        <v/>
      </c>
      <c r="P19" s="202" t="str">
        <f>VLOOKUP($A19,'mat2'!$A$1:$BE$400,P$1,FALSE)</f>
        <v/>
      </c>
      <c r="Q19" s="202" t="str">
        <f>VLOOKUP($A19,'mat2'!$A$1:$BE$400,Q$1,FALSE)</f>
        <v/>
      </c>
      <c r="R19" s="202" t="str">
        <f>VLOOKUP($A19,'mat2'!$A$1:$BE$400,R$1,FALSE)</f>
        <v/>
      </c>
      <c r="S19" s="71">
        <f>VLOOKUP($A19+$B$7+1,'mat2'!$A$1:$BE$400,S$1,FALSE)</f>
        <v>1</v>
      </c>
      <c r="T19" s="71">
        <f>VLOOKUP($A19+$B$7+1,'mat2'!$A$1:$BE$400,T$1,FALSE)</f>
        <v>0.45</v>
      </c>
      <c r="U19" s="127">
        <f>VLOOKUP($A19+$B$7+1,'mat2'!$A$1:$BE$400,U$1,FALSE)</f>
        <v>2200000</v>
      </c>
      <c r="V19" s="71">
        <f>VLOOKUP($A19+$B$7+1,'mat2'!$A$1:$BE$400,V$1,FALSE)</f>
        <v>1</v>
      </c>
      <c r="W19" s="71">
        <f>VLOOKUP($A19+$B$7+1,'mat2'!$A$1:$BE$400,W$1,FALSE)</f>
        <v>0</v>
      </c>
      <c r="X19" s="71">
        <f>VLOOKUP($A19+$B$7+1,'mat2'!$A$1:$BE$400,X$1,FALSE)</f>
        <v>5</v>
      </c>
      <c r="Y19" s="71">
        <f>VLOOKUP($A19+$B$7+1,'mat2'!$A$1:$BE$400,Y$1,FALSE)</f>
        <v>0</v>
      </c>
      <c r="Z19" s="123">
        <f>VLOOKUP($A19+$B$7+1,'mat2'!$A$1:$BE$400,Z$1,FALSE)</f>
        <v>0</v>
      </c>
      <c r="AA19" s="123">
        <f>VLOOKUP($A19+$B$7+1,'mat2'!$A$1:$BE$400,AA$1,FALSE)</f>
        <v>0</v>
      </c>
      <c r="AB19" s="123" t="str">
        <f>VLOOKUP($A19+$B$7+1,'mat2'!$A$1:$BE$400,AB$1,FALSE)</f>
        <v/>
      </c>
      <c r="AC19" s="123" t="str">
        <f>VLOOKUP($A19+$B$7+1,'mat2'!$A$1:$BE$400,AC$1,FALSE)</f>
        <v/>
      </c>
      <c r="AD19" s="123" t="str">
        <f>VLOOKUP($A19+$B$7+1,'mat2'!$A$1:$BE$400,AD$1,FALSE)</f>
        <v/>
      </c>
      <c r="AE19" s="123" t="str">
        <f>VLOOKUP($A19+$B$7+1,'mat2'!$A$1:$BE$400,AE$1,FALSE)</f>
        <v/>
      </c>
      <c r="AF19" s="123" t="str">
        <f>VLOOKUP($A19+$B$7+1,'mat2'!$A$1:$BE$400,AF$1,FALSE)</f>
        <v/>
      </c>
      <c r="AG19" s="193">
        <v>1</v>
      </c>
      <c r="AH19" s="206" t="str">
        <f t="shared" si="9"/>
        <v xml:space="preserve">  501   17 Ag1###Ag1
#------DIR--IHN--NPN--HIS--NPS--IHM--NPM-IUST-KILL-NEXT-IRYL----ALPHAE-----BETAE
    0.0000    1    1    0    000000    5    0    0    1                         
#---RKN(1)----RKN(2)----RKN(3)----RKN(4)----RKN(5)----RKN(6)----RKN(7)
 1.0000E+0 4.5000E-1 2.2000E+6 1.0000E+0 0.0000E+0 5.0000E+0 0.0000E+0
#---FPN(1)----FPN(2)----FPN(3)----FPN(4)----FPN(5)----FPN(6)----FPN(7)
 0.0000E+0 0.0000E+0                                                  
#---+----+----+----+----+----+----+----+----+----+----+----+----+----+----+----+</v>
      </c>
      <c r="AI19" s="206">
        <f t="shared" si="10"/>
        <v>2</v>
      </c>
      <c r="AJ19" s="209" t="str">
        <f t="shared" si="11"/>
        <v xml:space="preserve">  501   17 Ag1###Ag1</v>
      </c>
      <c r="AK19" s="207" t="str">
        <f t="shared" si="6"/>
        <v xml:space="preserve">    0.0000    1    1    0    000000    5    0    0    1                         </v>
      </c>
      <c r="AL19" s="212" t="str">
        <f t="shared" si="7"/>
        <v xml:space="preserve"> 1.0000E+0 4.5000E-1 2.2000E+6 1.0000E+0 0.0000E+0 5.0000E+0 0.0000E+0</v>
      </c>
      <c r="AM19" s="210" t="str">
        <f t="shared" si="8"/>
        <v xml:space="preserve"> 0.0000E+0 0.0000E+0                                                  </v>
      </c>
    </row>
    <row r="20" spans="1:39">
      <c r="A20">
        <f t="shared" si="13"/>
        <v>71</v>
      </c>
      <c r="B20" s="136">
        <f t="shared" si="14"/>
        <v>11</v>
      </c>
      <c r="C20" s="32">
        <f>VLOOKUP($A20,'mat2'!$A$1:$BE$400,C$1,FALSE)</f>
        <v>502</v>
      </c>
      <c r="D20" s="32" t="str">
        <f>VLOOKUP($A20,'mat2'!$A$1:$BE$400,D$1,FALSE)</f>
        <v>Dc1</v>
      </c>
      <c r="E20" s="53">
        <f>VLOOKUP($A20,'mat2'!$A$1:$BE$400,E$1,FALSE)</f>
        <v>0</v>
      </c>
      <c r="F20" s="202">
        <f>VLOOKUP($A20,'mat2'!$A$1:$BE$400,F$1,FALSE)</f>
        <v>1</v>
      </c>
      <c r="G20" s="202">
        <f>VLOOKUP($A20,'mat2'!$A$1:$BE$400,G$1,FALSE)</f>
        <v>1</v>
      </c>
      <c r="H20" s="202">
        <f>VLOOKUP($A20,'mat2'!$A$1:$BE$400,H$1,FALSE)</f>
        <v>0.44</v>
      </c>
      <c r="I20" s="202">
        <f>VLOOKUP($A20,'mat2'!$A$1:$BE$400,I$1,FALSE)</f>
        <v>0</v>
      </c>
      <c r="J20" s="202">
        <f>VLOOKUP($A20,'mat2'!$A$1:$BE$400,J$1,FALSE)</f>
        <v>2200000</v>
      </c>
      <c r="K20" s="202">
        <f>VLOOKUP($A20,'mat2'!$A$1:$BE$400,K$1,FALSE)</f>
        <v>5</v>
      </c>
      <c r="L20" s="202">
        <f>VLOOKUP($A20,'mat2'!$A$1:$BE$400,L$1,FALSE)</f>
        <v>0</v>
      </c>
      <c r="M20" s="202">
        <f>VLOOKUP($A20,'mat2'!$A$1:$BE$400,M$1,FALSE)</f>
        <v>0</v>
      </c>
      <c r="N20" s="202" t="str">
        <f>VLOOKUP($A20,'mat2'!$A$1:$BE$400,N$1,FALSE)</f>
        <v/>
      </c>
      <c r="O20" s="202" t="str">
        <f>VLOOKUP($A20,'mat2'!$A$1:$BE$400,O$1,FALSE)</f>
        <v/>
      </c>
      <c r="P20" s="202" t="str">
        <f>VLOOKUP($A20,'mat2'!$A$1:$BE$400,P$1,FALSE)</f>
        <v/>
      </c>
      <c r="Q20" s="202" t="str">
        <f>VLOOKUP($A20,'mat2'!$A$1:$BE$400,Q$1,FALSE)</f>
        <v/>
      </c>
      <c r="R20" s="202" t="str">
        <f>VLOOKUP($A20,'mat2'!$A$1:$BE$400,R$1,FALSE)</f>
        <v/>
      </c>
      <c r="S20" s="71">
        <f>VLOOKUP($A20+$B$7+1,'mat2'!$A$1:$BE$400,S$1,FALSE)</f>
        <v>1</v>
      </c>
      <c r="T20" s="71">
        <f>VLOOKUP($A20+$B$7+1,'mat2'!$A$1:$BE$400,T$1,FALSE)</f>
        <v>0.45</v>
      </c>
      <c r="U20" s="127">
        <f>VLOOKUP($A20+$B$7+1,'mat2'!$A$1:$BE$400,U$1,FALSE)</f>
        <v>22000</v>
      </c>
      <c r="V20" s="71">
        <f>VLOOKUP($A20+$B$7+1,'mat2'!$A$1:$BE$400,V$1,FALSE)</f>
        <v>1</v>
      </c>
      <c r="W20" s="71">
        <f>VLOOKUP($A20+$B$7+1,'mat2'!$A$1:$BE$400,W$1,FALSE)</f>
        <v>0</v>
      </c>
      <c r="X20" s="71">
        <f>VLOOKUP($A20+$B$7+1,'mat2'!$A$1:$BE$400,X$1,FALSE)</f>
        <v>5</v>
      </c>
      <c r="Y20" s="71">
        <f>VLOOKUP($A20+$B$7+1,'mat2'!$A$1:$BE$400,Y$1,FALSE)</f>
        <v>0</v>
      </c>
      <c r="Z20" s="123">
        <f>VLOOKUP($A20+$B$7+1,'mat2'!$A$1:$BE$400,Z$1,FALSE)</f>
        <v>0</v>
      </c>
      <c r="AA20" s="123">
        <f>VLOOKUP($A20+$B$7+1,'mat2'!$A$1:$BE$400,AA$1,FALSE)</f>
        <v>0</v>
      </c>
      <c r="AB20" s="123" t="str">
        <f>VLOOKUP($A20+$B$7+1,'mat2'!$A$1:$BE$400,AB$1,FALSE)</f>
        <v/>
      </c>
      <c r="AC20" s="123" t="str">
        <f>VLOOKUP($A20+$B$7+1,'mat2'!$A$1:$BE$400,AC$1,FALSE)</f>
        <v/>
      </c>
      <c r="AD20" s="123" t="str">
        <f>VLOOKUP($A20+$B$7+1,'mat2'!$A$1:$BE$400,AD$1,FALSE)</f>
        <v/>
      </c>
      <c r="AE20" s="123" t="str">
        <f>VLOOKUP($A20+$B$7+1,'mat2'!$A$1:$BE$400,AE$1,FALSE)</f>
        <v/>
      </c>
      <c r="AF20" s="123" t="str">
        <f>VLOOKUP($A20+$B$7+1,'mat2'!$A$1:$BE$400,AF$1,FALSE)</f>
        <v/>
      </c>
      <c r="AG20" s="193">
        <v>1</v>
      </c>
      <c r="AH20" s="206" t="str">
        <f t="shared" si="9"/>
        <v xml:space="preserve">  502   17 Dc1###Dc1
#------DIR--IHN--NPN--HIS--NPS--IHM--NPM-IUST-KILL-NEXT-IRYL----ALPHAE-----BETAE
    0.0000    1    1    0    000000    5    0    0    1                         
#---RKN(1)----RKN(2)----RKN(3)----RKN(4)----RKN(5)----RKN(6)----RKN(7)
 1.0000E+0 4.5000E-1 2.2000E+4 1.0000E+0 0.0000E+0 5.0000E+0 0.0000E+0
#---FPN(1)----FPN(2)----FPN(3)----FPN(4)----FPN(5)----FPN(6)----FPN(7)
 0.0000E+0 0.0000E+0                                                  
#---+----+----+----+----+----+----+----+----+----+----+----+----+----+----+----+</v>
      </c>
      <c r="AI20" s="206">
        <f t="shared" si="10"/>
        <v>2</v>
      </c>
      <c r="AJ20" s="209" t="str">
        <f t="shared" si="11"/>
        <v xml:space="preserve">  502   17 Dc1###Dc1</v>
      </c>
      <c r="AK20" s="207" t="str">
        <f t="shared" si="6"/>
        <v xml:space="preserve">    0.0000    1    1    0    000000    5    0    0    1                         </v>
      </c>
      <c r="AL20" s="212" t="str">
        <f t="shared" si="7"/>
        <v xml:space="preserve"> 1.0000E+0 4.5000E-1 2.2000E+4 1.0000E+0 0.0000E+0 5.0000E+0 0.0000E+0</v>
      </c>
      <c r="AM20" s="210" t="str">
        <f t="shared" si="8"/>
        <v xml:space="preserve"> 0.0000E+0 0.0000E+0                                                  </v>
      </c>
    </row>
    <row r="21" spans="1:39">
      <c r="A21">
        <f t="shared" si="13"/>
        <v>72</v>
      </c>
      <c r="B21" s="136">
        <f t="shared" si="14"/>
        <v>12</v>
      </c>
      <c r="C21" s="32">
        <f>VLOOKUP($A21,'mat2'!$A$1:$BE$400,C$1,FALSE)</f>
        <v>503</v>
      </c>
      <c r="D21" s="32" t="str">
        <f>VLOOKUP($A21,'mat2'!$A$1:$BE$400,D$1,FALSE)</f>
        <v>埋め土</v>
      </c>
      <c r="E21" s="53">
        <f>VLOOKUP($A21,'mat2'!$A$1:$BE$400,E$1,FALSE)</f>
        <v>0</v>
      </c>
      <c r="F21" s="202">
        <f>VLOOKUP($A21,'mat2'!$A$1:$BE$400,F$1,FALSE)</f>
        <v>1</v>
      </c>
      <c r="G21" s="202">
        <f>VLOOKUP($A21,'mat2'!$A$1:$BE$400,G$1,FALSE)</f>
        <v>1</v>
      </c>
      <c r="H21" s="202">
        <f>VLOOKUP($A21,'mat2'!$A$1:$BE$400,H$1,FALSE)</f>
        <v>0.45</v>
      </c>
      <c r="I21" s="202">
        <f>VLOOKUP($A21,'mat2'!$A$1:$BE$400,I$1,FALSE)</f>
        <v>0</v>
      </c>
      <c r="J21" s="202">
        <f>VLOOKUP($A21,'mat2'!$A$1:$BE$400,J$1,FALSE)</f>
        <v>2200000</v>
      </c>
      <c r="K21" s="202">
        <f>VLOOKUP($A21,'mat2'!$A$1:$BE$400,K$1,FALSE)</f>
        <v>5</v>
      </c>
      <c r="L21" s="202">
        <f>VLOOKUP($A21,'mat2'!$A$1:$BE$400,L$1,FALSE)</f>
        <v>0</v>
      </c>
      <c r="M21" s="202">
        <f>VLOOKUP($A21,'mat2'!$A$1:$BE$400,M$1,FALSE)</f>
        <v>0</v>
      </c>
      <c r="N21" s="202" t="str">
        <f>VLOOKUP($A21,'mat2'!$A$1:$BE$400,N$1,FALSE)</f>
        <v/>
      </c>
      <c r="O21" s="202" t="str">
        <f>VLOOKUP($A21,'mat2'!$A$1:$BE$400,O$1,FALSE)</f>
        <v/>
      </c>
      <c r="P21" s="202" t="str">
        <f>VLOOKUP($A21,'mat2'!$A$1:$BE$400,P$1,FALSE)</f>
        <v/>
      </c>
      <c r="Q21" s="202" t="str">
        <f>VLOOKUP($A21,'mat2'!$A$1:$BE$400,Q$1,FALSE)</f>
        <v/>
      </c>
      <c r="R21" s="202" t="str">
        <f>VLOOKUP($A21,'mat2'!$A$1:$BE$400,R$1,FALSE)</f>
        <v/>
      </c>
      <c r="S21" s="71">
        <f>VLOOKUP($A21+$B$7+1,'mat2'!$A$1:$BE$400,S$1,FALSE)</f>
        <v>1</v>
      </c>
      <c r="T21" s="71">
        <f>VLOOKUP($A21+$B$7+1,'mat2'!$A$1:$BE$400,T$1,FALSE)</f>
        <v>0.45</v>
      </c>
      <c r="U21" s="127">
        <f>VLOOKUP($A21+$B$7+1,'mat2'!$A$1:$BE$400,U$1,FALSE)</f>
        <v>22000</v>
      </c>
      <c r="V21" s="71">
        <f>VLOOKUP($A21+$B$7+1,'mat2'!$A$1:$BE$400,V$1,FALSE)</f>
        <v>1</v>
      </c>
      <c r="W21" s="71">
        <f>VLOOKUP($A21+$B$7+1,'mat2'!$A$1:$BE$400,W$1,FALSE)</f>
        <v>0</v>
      </c>
      <c r="X21" s="71">
        <f>VLOOKUP($A21+$B$7+1,'mat2'!$A$1:$BE$400,X$1,FALSE)</f>
        <v>5</v>
      </c>
      <c r="Y21" s="71">
        <f>VLOOKUP($A21+$B$7+1,'mat2'!$A$1:$BE$400,Y$1,FALSE)</f>
        <v>0</v>
      </c>
      <c r="Z21" s="123">
        <f>VLOOKUP($A21+$B$7+1,'mat2'!$A$1:$BE$400,Z$1,FALSE)</f>
        <v>0</v>
      </c>
      <c r="AA21" s="123">
        <f>VLOOKUP($A21+$B$7+1,'mat2'!$A$1:$BE$400,AA$1,FALSE)</f>
        <v>0</v>
      </c>
      <c r="AB21" s="123" t="str">
        <f>VLOOKUP($A21+$B$7+1,'mat2'!$A$1:$BE$400,AB$1,FALSE)</f>
        <v/>
      </c>
      <c r="AC21" s="123" t="str">
        <f>VLOOKUP($A21+$B$7+1,'mat2'!$A$1:$BE$400,AC$1,FALSE)</f>
        <v/>
      </c>
      <c r="AD21" s="123" t="str">
        <f>VLOOKUP($A21+$B$7+1,'mat2'!$A$1:$BE$400,AD$1,FALSE)</f>
        <v/>
      </c>
      <c r="AE21" s="123" t="str">
        <f>VLOOKUP($A21+$B$7+1,'mat2'!$A$1:$BE$400,AE$1,FALSE)</f>
        <v/>
      </c>
      <c r="AF21" s="123" t="str">
        <f>VLOOKUP($A21+$B$7+1,'mat2'!$A$1:$BE$400,AF$1,FALSE)</f>
        <v/>
      </c>
      <c r="AG21" s="193">
        <v>1</v>
      </c>
      <c r="AH21" s="206" t="str">
        <f t="shared" si="9"/>
        <v xml:space="preserve">  503   17 埋め土###埋め土
#------DIR--IHN--NPN--HIS--NPS--IHM--NPM-IUST-KILL-NEXT-IRYL----ALPHAE-----BETAE
    0.0000    1    1    0    000000    5    0    0    1                         
#---RKN(1)----RKN(2)----RKN(3)----RKN(4)----RKN(5)----RKN(6)----RKN(7)
 1.0000E+0 4.5000E-1 2.2000E+4 1.0000E+0 0.0000E+0 5.0000E+0 0.0000E+0
#---FPN(1)----FPN(2)----FPN(3)----FPN(4)----FPN(5)----FPN(6)----FPN(7)
 0.0000E+0 0.0000E+0                                                  
#---+----+----+----+----+----+----+----+----+----+----+----+----+----+----+----+</v>
      </c>
      <c r="AI21" s="206">
        <f t="shared" si="10"/>
        <v>2</v>
      </c>
      <c r="AJ21" s="209" t="str">
        <f t="shared" si="11"/>
        <v xml:space="preserve">  503   17 埋め土###埋め土</v>
      </c>
      <c r="AK21" s="207" t="str">
        <f t="shared" si="6"/>
        <v xml:space="preserve">    0.0000    1    1    0    000000    5    0    0    1                         </v>
      </c>
      <c r="AL21" s="212" t="str">
        <f t="shared" si="7"/>
        <v xml:space="preserve"> 1.0000E+0 4.5000E-1 2.2000E+4 1.0000E+0 0.0000E+0 5.0000E+0 0.0000E+0</v>
      </c>
      <c r="AM21" s="210" t="str">
        <f t="shared" si="8"/>
        <v xml:space="preserve"> 0.0000E+0 0.0000E+0                                                  </v>
      </c>
    </row>
  </sheetData>
  <mergeCells count="18">
    <mergeCell ref="AG5:AG7"/>
    <mergeCell ref="N5:P5"/>
    <mergeCell ref="Q5:Q8"/>
    <mergeCell ref="R5:R8"/>
    <mergeCell ref="N6:N8"/>
    <mergeCell ref="E5:E6"/>
    <mergeCell ref="S5:Y6"/>
    <mergeCell ref="Z5:AF6"/>
    <mergeCell ref="C5:C6"/>
    <mergeCell ref="D5:D6"/>
    <mergeCell ref="L5:L6"/>
    <mergeCell ref="M5:M6"/>
    <mergeCell ref="J5:K5"/>
    <mergeCell ref="H5:I5"/>
    <mergeCell ref="F5:G5"/>
    <mergeCell ref="G6:G8"/>
    <mergeCell ref="I6:I8"/>
    <mergeCell ref="K6:K8"/>
  </mergeCells>
  <phoneticPr fontId="22"/>
  <pageMargins left="0.7" right="0.7" top="0.75" bottom="0.75" header="0.3" footer="0.3"/>
  <pageSetup paperSize="9" orientation="portrait" copies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F102"/>
  <sheetViews>
    <sheetView workbookViewId="0"/>
  </sheetViews>
  <sheetFormatPr defaultRowHeight="12"/>
  <cols>
    <col min="3" max="3" width="5.7109375" bestFit="1" customWidth="1"/>
    <col min="4" max="4" width="23.140625" customWidth="1"/>
    <col min="7" max="7" width="9.85546875" customWidth="1"/>
    <col min="8" max="8" width="7.5703125" customWidth="1"/>
    <col min="9" max="9" width="5.85546875" customWidth="1"/>
    <col min="18" max="18" width="7.7109375" bestFit="1" customWidth="1"/>
    <col min="22" max="22" width="7.7109375" bestFit="1" customWidth="1"/>
    <col min="26" max="26" width="5.7109375" bestFit="1" customWidth="1"/>
    <col min="27" max="28" width="9.140625" style="31"/>
    <col min="29" max="29" width="9.7109375" style="31" bestFit="1" customWidth="1"/>
    <col min="30" max="36" width="9.140625" style="3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14</v>
      </c>
      <c r="L1">
        <f>VLOOKUP(L2,列!$C$3:$D$59,2,FALSE)</f>
        <v>15</v>
      </c>
      <c r="M1">
        <f>VLOOKUP(M2,列!$C$3:$D$59,2,FALSE)</f>
        <v>16</v>
      </c>
      <c r="N1">
        <f>VLOOKUP(N2,列!$C$3:$D$59,2,FALSE)</f>
        <v>17</v>
      </c>
      <c r="O1">
        <f>VLOOKUP(O2,列!$C$3:$D$59,2,FALSE)</f>
        <v>18</v>
      </c>
      <c r="P1">
        <f>VLOOKUP(P2,列!$C$3:$D$59,2,FALSE)</f>
        <v>19</v>
      </c>
      <c r="Q1">
        <f>VLOOKUP(Q2,列!$C$3:$D$59,2,FALSE)</f>
        <v>20</v>
      </c>
      <c r="R1">
        <f>VLOOKUP(R2,列!$C$3:$D$59,2,FALSE)</f>
        <v>21</v>
      </c>
      <c r="S1">
        <f>VLOOKUP(S2,列!$C$3:$D$59,2,FALSE)</f>
        <v>22</v>
      </c>
      <c r="T1">
        <f>VLOOKUP(T2,列!$C$3:$D$59,2,FALSE)</f>
        <v>23</v>
      </c>
      <c r="U1">
        <f>VLOOKUP(U2,列!$C$3:$D$59,2,FALSE)</f>
        <v>24</v>
      </c>
      <c r="V1">
        <f>VLOOKUP(V2,列!$C$3:$D$59,2,FALSE)</f>
        <v>25</v>
      </c>
      <c r="W1">
        <f>VLOOKUP(W2,列!$C$3:$D$59,2,FALSE)</f>
        <v>26</v>
      </c>
      <c r="X1">
        <f>VLOOKUP(X2,列!$C$3:$D$59,2,FALSE)</f>
        <v>27</v>
      </c>
      <c r="Y1">
        <f>VLOOKUP(Y2,列!$C$3:$D$59,2,FALSE)</f>
        <v>28</v>
      </c>
      <c r="Z1" s="31"/>
      <c r="AA1" s="205" t="s">
        <v>459</v>
      </c>
    </row>
    <row r="2" spans="1:58">
      <c r="E2" t="s">
        <v>233</v>
      </c>
      <c r="F2" t="s">
        <v>31</v>
      </c>
      <c r="G2" t="s">
        <v>234</v>
      </c>
      <c r="H2" t="s">
        <v>225</v>
      </c>
      <c r="I2" t="s">
        <v>224</v>
      </c>
      <c r="J2" t="s">
        <v>235</v>
      </c>
      <c r="K2" t="s">
        <v>360</v>
      </c>
      <c r="L2" t="s">
        <v>361</v>
      </c>
      <c r="M2" t="s">
        <v>236</v>
      </c>
      <c r="N2" t="s">
        <v>237</v>
      </c>
      <c r="O2" t="s">
        <v>238</v>
      </c>
      <c r="P2" t="s">
        <v>362</v>
      </c>
      <c r="Q2" t="s">
        <v>363</v>
      </c>
      <c r="R2" t="s">
        <v>364</v>
      </c>
      <c r="S2" t="s">
        <v>365</v>
      </c>
      <c r="T2" t="s">
        <v>366</v>
      </c>
      <c r="U2" t="s">
        <v>367</v>
      </c>
      <c r="V2" t="s">
        <v>368</v>
      </c>
      <c r="W2" t="s">
        <v>369</v>
      </c>
      <c r="X2" t="s">
        <v>189</v>
      </c>
      <c r="Y2" t="s">
        <v>239</v>
      </c>
      <c r="Z2" s="31"/>
      <c r="AA2" s="205" t="s">
        <v>465</v>
      </c>
      <c r="AJ2" s="208" t="str">
        <f>CHAR(10)</f>
        <v xml:space="preserve">
</v>
      </c>
    </row>
    <row r="3" spans="1:58">
      <c r="B3" t="s">
        <v>10</v>
      </c>
      <c r="Z3" s="31"/>
      <c r="AA3" s="31" t="s">
        <v>538</v>
      </c>
    </row>
    <row r="4" spans="1:58">
      <c r="Z4" s="31"/>
      <c r="AA4" s="31" t="s">
        <v>539</v>
      </c>
    </row>
    <row r="5" spans="1:58" ht="12" customHeight="1">
      <c r="C5" s="234" t="s">
        <v>18</v>
      </c>
      <c r="D5" s="240" t="s">
        <v>17</v>
      </c>
      <c r="E5" s="305" t="s">
        <v>12</v>
      </c>
      <c r="F5" s="305" t="s">
        <v>13</v>
      </c>
      <c r="G5" s="307" t="s">
        <v>11</v>
      </c>
      <c r="H5" s="244" t="s">
        <v>375</v>
      </c>
      <c r="I5" s="271" t="s">
        <v>166</v>
      </c>
      <c r="J5" s="246" t="s">
        <v>275</v>
      </c>
      <c r="K5" s="247"/>
      <c r="L5" s="248"/>
      <c r="M5" s="238" t="s">
        <v>21</v>
      </c>
      <c r="N5" s="303" t="s">
        <v>370</v>
      </c>
      <c r="O5" s="303" t="s">
        <v>372</v>
      </c>
      <c r="P5" s="242" t="s">
        <v>39</v>
      </c>
      <c r="Q5" s="242" t="s">
        <v>43</v>
      </c>
      <c r="R5" s="244" t="s">
        <v>374</v>
      </c>
      <c r="S5" s="246" t="s">
        <v>275</v>
      </c>
      <c r="T5" s="247"/>
      <c r="U5" s="248"/>
      <c r="V5" s="303" t="s">
        <v>376</v>
      </c>
      <c r="W5" s="303" t="s">
        <v>377</v>
      </c>
      <c r="X5" s="303" t="s">
        <v>378</v>
      </c>
      <c r="Y5" s="303" t="s">
        <v>379</v>
      </c>
      <c r="Z5" s="242"/>
      <c r="AA5" s="31" t="s">
        <v>540</v>
      </c>
    </row>
    <row r="6" spans="1:58" ht="12" customHeight="1">
      <c r="C6" s="235"/>
      <c r="D6" s="241"/>
      <c r="E6" s="306"/>
      <c r="F6" s="306"/>
      <c r="G6" s="308"/>
      <c r="H6" s="279"/>
      <c r="I6" s="272"/>
      <c r="J6" s="242" t="s">
        <v>278</v>
      </c>
      <c r="K6" s="161"/>
      <c r="L6" s="161"/>
      <c r="M6" s="239"/>
      <c r="N6" s="306"/>
      <c r="O6" s="304"/>
      <c r="P6" s="243"/>
      <c r="Q6" s="243"/>
      <c r="R6" s="279"/>
      <c r="S6" s="242" t="s">
        <v>278</v>
      </c>
      <c r="T6" s="161"/>
      <c r="U6" s="161"/>
      <c r="V6" s="304"/>
      <c r="W6" s="304"/>
      <c r="X6" s="304"/>
      <c r="Y6" s="304"/>
      <c r="Z6" s="243"/>
    </row>
    <row r="7" spans="1:58">
      <c r="C7" s="22"/>
      <c r="D7" s="29"/>
      <c r="E7" s="2" t="s">
        <v>14</v>
      </c>
      <c r="F7" s="2" t="s">
        <v>15</v>
      </c>
      <c r="G7" s="180"/>
      <c r="H7" s="279"/>
      <c r="I7" s="81"/>
      <c r="J7" s="243"/>
      <c r="K7" s="164" t="s">
        <v>92</v>
      </c>
      <c r="L7" s="164" t="s">
        <v>292</v>
      </c>
      <c r="M7" s="164" t="s">
        <v>70</v>
      </c>
      <c r="N7" s="169"/>
      <c r="O7" s="304"/>
      <c r="P7" s="164" t="s">
        <v>373</v>
      </c>
      <c r="Q7" s="164" t="s">
        <v>41</v>
      </c>
      <c r="R7" s="279"/>
      <c r="S7" s="243"/>
      <c r="T7" s="164" t="s">
        <v>92</v>
      </c>
      <c r="U7" s="164" t="s">
        <v>292</v>
      </c>
      <c r="V7" s="304"/>
      <c r="W7" s="304"/>
      <c r="X7" s="304"/>
      <c r="Y7" s="133"/>
      <c r="Z7" s="243"/>
    </row>
    <row r="8" spans="1:58">
      <c r="B8" s="137" t="s">
        <v>229</v>
      </c>
      <c r="C8" s="4"/>
      <c r="D8" s="4"/>
      <c r="E8" s="2" t="s">
        <v>16</v>
      </c>
      <c r="F8" s="2"/>
      <c r="G8" s="27"/>
      <c r="H8" s="166"/>
      <c r="I8" s="168"/>
      <c r="J8" s="164"/>
      <c r="K8" s="164"/>
      <c r="L8" s="164"/>
      <c r="M8" s="164" t="s">
        <v>390</v>
      </c>
      <c r="N8" s="169"/>
      <c r="O8" s="133"/>
      <c r="P8" s="164" t="s">
        <v>388</v>
      </c>
      <c r="Q8" s="164" t="s">
        <v>42</v>
      </c>
      <c r="R8" s="166"/>
      <c r="S8" s="164"/>
      <c r="T8" s="164"/>
      <c r="U8" s="164"/>
      <c r="V8" s="169"/>
      <c r="W8" s="169"/>
      <c r="X8" s="169"/>
      <c r="Y8" s="192"/>
      <c r="Z8" s="161"/>
    </row>
    <row r="9" spans="1:58">
      <c r="A9">
        <f>MATCH(B9,'mat2'!$F$1:$F$400,0)</f>
        <v>65</v>
      </c>
      <c r="B9">
        <v>18</v>
      </c>
      <c r="C9" s="7" t="str">
        <f>VLOOKUP($A$9-1,'mat2'!$A$1:$BE$400,C$1,FALSE)</f>
        <v>MA</v>
      </c>
      <c r="D9" s="5" t="str">
        <f>VLOOKUP($A$9-1,'mat2'!$A$1:$BE$400,D$1,FALSE)</f>
        <v>XHED</v>
      </c>
      <c r="E9" s="6" t="str">
        <f>VLOOKUP($A$9-1,'mat2'!$A$1:$BE$400,E$1,FALSE)</f>
        <v>PILEDM</v>
      </c>
      <c r="F9" s="6" t="str">
        <f>VLOOKUP($A$9-1,'mat2'!$A$1:$BE$400,F$1,FALSE)</f>
        <v>SPACNG</v>
      </c>
      <c r="G9" s="28" t="str">
        <f>VLOOKUP($A$9-1,'mat2'!$A$1:$BE$400,G$1,FALSE)</f>
        <v>PFACT</v>
      </c>
      <c r="H9" s="6" t="str">
        <f>VLOOKUP($A$9-1,'mat2'!$A$1:$BE$400,H$1,FALSE)</f>
        <v>IUST</v>
      </c>
      <c r="I9" s="6" t="str">
        <f>VLOOKUP($A$9-1,'mat2'!$A$1:$BE$400,I$1,FALSE)</f>
        <v>KILL</v>
      </c>
      <c r="J9" s="165" t="str">
        <f>VLOOKUP($A$9-1,'mat2'!$A$1:$BE$400,J$1,FALSE)</f>
        <v>IRYL</v>
      </c>
      <c r="K9" s="165" t="str">
        <f>VLOOKUP($A$9-1,'mat2'!$A$1:$BE$400,K$1,FALSE)</f>
        <v>ALPHAE</v>
      </c>
      <c r="L9" s="165" t="str">
        <f>VLOOKUP($A$9-1,'mat2'!$A$1:$BE$400,L$1,FALSE)</f>
        <v>BETAE</v>
      </c>
      <c r="M9" s="6" t="str">
        <f>VLOOKUP($A$9-1,'mat2'!$A$1:$BE$400,M$1,FALSE)</f>
        <v>EMASS</v>
      </c>
      <c r="N9" s="6" t="str">
        <f>VLOOKUP($A$9-1,'mat2'!$A$1:$BE$400,N$1,FALSE)</f>
        <v>KILLJ</v>
      </c>
      <c r="O9" s="6" t="str">
        <f>VLOOKUP($A$9-1,'mat2'!$A$1:$BE$400,O$1,FALSE)</f>
        <v>TKS</v>
      </c>
      <c r="P9" s="6" t="str">
        <f>VLOOKUP($A$9-1,'mat2'!$A$1:$BE$400,P$1,FALSE)</f>
        <v>CJ</v>
      </c>
      <c r="Q9" s="6" t="str">
        <f>VLOOKUP($A$9-1,'mat2'!$A$1:$BE$400,Q$1,FALSE)</f>
        <v>PHIJ</v>
      </c>
      <c r="R9" s="6" t="str">
        <f>VLOOKUP($A$9-1,'mat2'!$A$1:$BE$400,R$1,FALSE)</f>
        <v>JUSS</v>
      </c>
      <c r="S9" s="6" t="str">
        <f>VLOOKUP($A$9-1,'mat2'!$A$1:$BE$400,S$1,FALSE)</f>
        <v>JRYL</v>
      </c>
      <c r="T9" s="6" t="str">
        <f>VLOOKUP($A$9-1,'mat2'!$A$1:$BE$400,T$1,FALSE)</f>
        <v>ALPHAJ</v>
      </c>
      <c r="U9" s="6" t="str">
        <f>VLOOKUP($A$9-1,'mat2'!$A$1:$BE$400,U$1,FALSE)</f>
        <v>BETAJ</v>
      </c>
      <c r="V9" s="6" t="str">
        <f>VLOOKUP($A$9-1,'mat2'!$A$1:$BE$400,V$1,FALSE)</f>
        <v>FACTJ</v>
      </c>
      <c r="W9" s="6" t="str">
        <f>VLOOKUP($A$9-1,'mat2'!$A$1:$BE$400,W$1,FALSE)</f>
        <v>RJALPA</v>
      </c>
      <c r="X9" s="6" t="str">
        <f>VLOOKUP($A$9-1,'mat2'!$A$1:$BE$400,X$1,FALSE)</f>
        <v>RJBETA</v>
      </c>
      <c r="Y9" s="6" t="str">
        <f>VLOOKUP($A$9-1,'mat2'!$A$1:$BE$400,Y$1,FALSE)</f>
        <v>JAB</v>
      </c>
      <c r="Z9" s="15" t="s">
        <v>456</v>
      </c>
      <c r="AA9" s="206">
        <f>IF($B$9&gt;=10000,0,IF($B$9&gt;=1000,1,IF($B$9&gt;=100,2,IF($B$9&gt;=10,3,4))))</f>
        <v>3</v>
      </c>
      <c r="AC9" s="204"/>
    </row>
    <row r="10" spans="1:58">
      <c r="A10">
        <f>A9</f>
        <v>65</v>
      </c>
      <c r="B10" s="136">
        <v>1</v>
      </c>
      <c r="C10" s="37">
        <f>VLOOKUP($A10,'mat2'!$A$1:$BE$400,C$1,FALSE)</f>
        <v>51</v>
      </c>
      <c r="D10" s="37" t="str">
        <f>VLOOKUP($A10,'mat2'!$A$1:$BE$400,D$1,FALSE)</f>
        <v>海側杭　相互作用ばね</v>
      </c>
      <c r="E10" s="225">
        <f>VLOOKUP($A10,'mat2'!$A$1:$BE$400,E$1,FALSE)</f>
        <v>0.7</v>
      </c>
      <c r="F10" s="225">
        <f>VLOOKUP($A10,'mat2'!$A$1:$BE$400,F$1,FALSE)</f>
        <v>7.1429999999999998</v>
      </c>
      <c r="G10" s="226">
        <f>VLOOKUP($A10,'mat2'!$A$1:$BE$400,G$1,FALSE)</f>
        <v>0</v>
      </c>
      <c r="H10" s="227">
        <f>VLOOKUP($A10,'mat2'!$A$1:$BE$400,H$1,FALSE)</f>
        <v>2</v>
      </c>
      <c r="I10" s="195">
        <f>VLOOKUP($A10,'mat2'!$A$1:$BE$400,I$1,FALSE)</f>
        <v>0</v>
      </c>
      <c r="J10" s="202">
        <f>VLOOKUP($A10,'mat2'!$A$1:$BE$400,J$1,FALSE)</f>
        <v>0</v>
      </c>
      <c r="K10" s="203">
        <f>VLOOKUP($A10,'mat2'!$A$1:$BE$400,K$1,FALSE)</f>
        <v>0</v>
      </c>
      <c r="L10" s="203">
        <f>VLOOKUP($A10,'mat2'!$A$1:$BE$400,L$1,FALSE)</f>
        <v>0</v>
      </c>
      <c r="M10" s="225">
        <f>VLOOKUP($A10,'mat2'!$A$1:$BE$400,M$1,FALSE)</f>
        <v>0</v>
      </c>
      <c r="N10" s="195">
        <f>VLOOKUP($A10,'mat2'!$A$1:$BE$400,N$1,FALSE)</f>
        <v>0</v>
      </c>
      <c r="O10" s="85">
        <f>VLOOKUP($A10,'mat2'!$A$1:$BE$400,O$1,FALSE)</f>
        <v>0</v>
      </c>
      <c r="P10" s="196">
        <f>VLOOKUP($A10,'mat2'!$A$1:$BE$400,P$1,FALSE)</f>
        <v>0</v>
      </c>
      <c r="Q10" s="196">
        <f>VLOOKUP($A10,'mat2'!$A$1:$BE$400,Q$1,FALSE)</f>
        <v>0</v>
      </c>
      <c r="R10" s="227">
        <f>VLOOKUP($A10,'mat2'!$A$1:$BE$400,R$1,FALSE)</f>
        <v>0</v>
      </c>
      <c r="S10" s="202">
        <f>VLOOKUP($A10,'mat2'!$A$1:$BE$400,S$1,FALSE)</f>
        <v>0</v>
      </c>
      <c r="T10" s="203">
        <f>VLOOKUP($A10,'mat2'!$A$1:$BE$400,T$1,FALSE)</f>
        <v>0</v>
      </c>
      <c r="U10" s="203">
        <f>VLOOKUP($A10,'mat2'!$A$1:$BE$400,U$1,FALSE)</f>
        <v>0</v>
      </c>
      <c r="V10" s="225">
        <f>VLOOKUP($A10,'mat2'!$A$1:$BE$400,V$1,FALSE)</f>
        <v>0</v>
      </c>
      <c r="W10" s="225">
        <f>VLOOKUP($A10,'mat2'!$A$1:$BE$400,W$1,FALSE)</f>
        <v>0</v>
      </c>
      <c r="X10" s="225">
        <f>VLOOKUP($A10,'mat2'!$A$1:$BE$400,X$1,FALSE)</f>
        <v>0</v>
      </c>
      <c r="Y10" s="202">
        <f>VLOOKUP($A10,'mat2'!$A$1:$BE$400,Y$1,FALSE)</f>
        <v>0</v>
      </c>
      <c r="Z10" s="193">
        <v>1</v>
      </c>
      <c r="AA10" s="206" t="str">
        <f>AC10&amp;$AJ$2&amp;$AA$3&amp;$AJ$2&amp;AD10&amp;$AJ$2&amp;$AA$4&amp;$AJ$2&amp;AE10&amp;$AJ$2&amp;$AA$5&amp;$AJ$2&amp;AF10&amp;$AJ$2&amp;$AA$2</f>
        <v xml:space="preserve">   51   18 海側杭　相互作用ばね###海側杭　相互作用ばね
#---PILEDM----SPACNG-----PFACT-IUST-KILL-NEXT-IRYL----ALPHAE-----BETAE-----EFRHO
    0.7000    7.1430    0.0000    2    0    1    0 0.0000E+0 0.0000E+0 0.0000E+0
#-KIJ------------TKS--------CJ------PHIJ-JUSS-JRYL---ALPHAEJ----BETAEJ-----FACTJ
    0      0.0000E+0    0.0000    0.0000    0    0 0.0000E+0 0.0000E+0    0.0000
#---RJALPA----RJBETA--JAB
 0.0000E+0 0.0000E+0    0
#---+----+----+----+----+----+----+----+----+----+----+----+----+----+----+----+</v>
      </c>
      <c r="AB10" s="206">
        <f>IF($C10&gt;=10000,0,IF($C10&gt;=1000,1,IF($C10&gt;=100,2,IF($C10&gt;=10,3,4))))</f>
        <v>3</v>
      </c>
      <c r="AC10" s="209" t="str">
        <f>REPT(" ",AB10)&amp;FIXED($C10,0,1)&amp;REPT(" ",$AA$9)&amp;FIXED($B$9,0,1)&amp;" "&amp;$D10&amp;"###"&amp;D10</f>
        <v xml:space="preserve">   51   18 海側杭　相互作用ばね###海側杭　相互作用ばね</v>
      </c>
      <c r="AD10" s="207" t="str">
        <f>RIGHT(REPT(" ",10)&amp;TEXT($E10,"####0.0000"),10)&amp;RIGHT(REPT(" ",10)&amp;TEXT($F10,"####0.0000"),10)&amp;RIGHT(REPT(" ",10)&amp;TEXT($G10,"####0.0000"),10)&amp;RIGHT(REPT(" ",5)&amp;TEXT($H10,"####0"),5)&amp;RIGHT(REPT(" ",5)&amp;TEXT($I10,"####0"),5)&amp;RIGHT(REPT(" ",5)&amp;TEXT($Z10,"####0"),5)&amp;RIGHT(REPT(" ",5)&amp;TEXT(J10,"####0"),5)&amp;RIGHT(REPT(" ",10)&amp;TEXT(K10,"0.0000E+0"),10)&amp;RIGHT(REPT(" ",10)&amp;TEXT(L10,"0.0000E+0"),10)&amp;RIGHT(REPT(" ",10)&amp;TEXT(M10,"0.0000E+0"),10)</f>
        <v xml:space="preserve">    0.7000    7.1430    0.0000    2    0    1    0 0.0000E+0 0.0000E+0 0.0000E+0</v>
      </c>
      <c r="AE10" s="212" t="str">
        <f>RIGHT(REPT(" ",5)&amp;TEXT($N10,"####0"),5)&amp;RIGHT(REPT(" ",15)&amp;TEXT($O10,"0.0000E+0"),15)&amp;RIGHT(REPT(" ",10)&amp;TEXT($P10,"####0.0000"),10)&amp;RIGHT(REPT(" ",10)&amp;TEXT(Q10,"####0.0000"),10)&amp;RIGHT(REPT(" ",5)&amp;TEXT(R10,"####0"),5)&amp;RIGHT(REPT(" ",5)&amp;TEXT(S10,"####0"),5)&amp;RIGHT(REPT(" ",10)&amp;TEXT(T10,"0.0000E+0"),10)&amp;RIGHT(REPT(" ",10)&amp;TEXT(U10,"0.0000E+0"),10)&amp;RIGHT(REPT(" ",10)&amp;TEXT(V10,"####0.0000"),10)</f>
        <v xml:space="preserve">    0      0.0000E+0    0.0000    0.0000    0    0 0.0000E+0 0.0000E+0    0.0000</v>
      </c>
      <c r="AF10" s="210" t="str">
        <f>RIGHT(REPT(" ",10)&amp;TEXT($W10,"0.0000E+0"),10)&amp;RIGHT(REPT(" ",10)&amp;TEXT($X10,"0.0000E+0"),10)&amp;RIGHT(REPT(" ",5)&amp;TEXT($Y10,"####0"),5)</f>
        <v xml:space="preserve"> 0.0000E+0 0.0000E+0    0</v>
      </c>
      <c r="AK10" s="31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7.1430       0.0    2.0000       0.0    0.0000    0.0000 0.0000E+0 0.0000E+0</v>
      </c>
    </row>
    <row r="11" spans="1:58">
      <c r="A11">
        <f>A10+1</f>
        <v>66</v>
      </c>
      <c r="B11" s="136">
        <f>B10+1</f>
        <v>2</v>
      </c>
      <c r="C11" s="37">
        <f>VLOOKUP($A11,'mat2'!$A$1:$BE$400,C$1,FALSE)</f>
        <v>52</v>
      </c>
      <c r="D11" s="37" t="str">
        <f>VLOOKUP($A11,'mat2'!$A$1:$BE$400,D$1,FALSE)</f>
        <v>中間杭　相互作用ばね</v>
      </c>
      <c r="E11" s="225">
        <f>VLOOKUP($A11,'mat2'!$A$1:$BE$400,E$1,FALSE)</f>
        <v>0.7</v>
      </c>
      <c r="F11" s="225">
        <f>VLOOKUP($A11,'mat2'!$A$1:$BE$400,F$1,FALSE)</f>
        <v>7.1429999999999998</v>
      </c>
      <c r="G11" s="226">
        <f>VLOOKUP($A11,'mat2'!$A$1:$BE$400,G$1,FALSE)</f>
        <v>0</v>
      </c>
      <c r="H11" s="227">
        <f>VLOOKUP($A11,'mat2'!$A$1:$BE$400,H$1,FALSE)</f>
        <v>2</v>
      </c>
      <c r="I11" s="195">
        <f>VLOOKUP($A11,'mat2'!$A$1:$BE$400,I$1,FALSE)</f>
        <v>0</v>
      </c>
      <c r="J11" s="202">
        <f>VLOOKUP($A11,'mat2'!$A$1:$BE$400,J$1,FALSE)</f>
        <v>0</v>
      </c>
      <c r="K11" s="203">
        <f>VLOOKUP($A11,'mat2'!$A$1:$BE$400,K$1,FALSE)</f>
        <v>0</v>
      </c>
      <c r="L11" s="203">
        <f>VLOOKUP($A11,'mat2'!$A$1:$BE$400,L$1,FALSE)</f>
        <v>0</v>
      </c>
      <c r="M11" s="225">
        <f>VLOOKUP($A11,'mat2'!$A$1:$BE$400,M$1,FALSE)</f>
        <v>0</v>
      </c>
      <c r="N11" s="195">
        <f>VLOOKUP($A11,'mat2'!$A$1:$BE$400,N$1,FALSE)</f>
        <v>0</v>
      </c>
      <c r="O11" s="85">
        <f>VLOOKUP($A11,'mat2'!$A$1:$BE$400,O$1,FALSE)</f>
        <v>0</v>
      </c>
      <c r="P11" s="196">
        <f>VLOOKUP($A11,'mat2'!$A$1:$BE$400,P$1,FALSE)</f>
        <v>0</v>
      </c>
      <c r="Q11" s="196">
        <f>VLOOKUP($A11,'mat2'!$A$1:$BE$400,Q$1,FALSE)</f>
        <v>0</v>
      </c>
      <c r="R11" s="227">
        <f>VLOOKUP($A11,'mat2'!$A$1:$BE$400,R$1,FALSE)</f>
        <v>0</v>
      </c>
      <c r="S11" s="202">
        <f>VLOOKUP($A11,'mat2'!$A$1:$BE$400,S$1,FALSE)</f>
        <v>0</v>
      </c>
      <c r="T11" s="203">
        <f>VLOOKUP($A11,'mat2'!$A$1:$BE$400,T$1,FALSE)</f>
        <v>0</v>
      </c>
      <c r="U11" s="203">
        <f>VLOOKUP($A11,'mat2'!$A$1:$BE$400,U$1,FALSE)</f>
        <v>0</v>
      </c>
      <c r="V11" s="225">
        <f>VLOOKUP($A11,'mat2'!$A$1:$BE$400,V$1,FALSE)</f>
        <v>0</v>
      </c>
      <c r="W11" s="225">
        <f>VLOOKUP($A11,'mat2'!$A$1:$BE$400,W$1,FALSE)</f>
        <v>0</v>
      </c>
      <c r="X11" s="225">
        <f>VLOOKUP($A11,'mat2'!$A$1:$BE$400,X$1,FALSE)</f>
        <v>0</v>
      </c>
      <c r="Y11" s="202">
        <f>VLOOKUP($A11,'mat2'!$A$1:$BE$400,Y$1,FALSE)</f>
        <v>0</v>
      </c>
      <c r="Z11" s="193">
        <v>1</v>
      </c>
      <c r="AA11" s="206" t="str">
        <f t="shared" ref="AA11:AA14" si="0">AC11&amp;$AJ$2&amp;$AA$3&amp;$AJ$2&amp;AD11&amp;$AJ$2&amp;$AA$4&amp;$AJ$2&amp;AE11&amp;$AJ$2&amp;$AA$5&amp;$AJ$2&amp;AF11&amp;$AJ$2&amp;$AA$2</f>
        <v xml:space="preserve">   52   18 中間杭　相互作用ばね###中間杭　相互作用ばね
#---PILEDM----SPACNG-----PFACT-IUST-KILL-NEXT-IRYL----ALPHAE-----BETAE-----EFRHO
    0.7000    7.1430    0.0000    2    0    1    0 0.0000E+0 0.0000E+0 0.0000E+0
#-KIJ------------TKS--------CJ------PHIJ-JUSS-JRYL---ALPHAEJ----BETAEJ-----FACTJ
    0      0.0000E+0    0.0000    0.0000    0    0 0.0000E+0 0.0000E+0    0.0000
#---RJALPA----RJBETA--JAB
 0.0000E+0 0.0000E+0    0
#---+----+----+----+----+----+----+----+----+----+----+----+----+----+----+----+</v>
      </c>
      <c r="AB11" s="206">
        <f t="shared" ref="AB11:AB14" si="1">IF($C11&gt;=10000,0,IF($C11&gt;=1000,1,IF($C11&gt;=100,2,IF($C11&gt;=10,3,4))))</f>
        <v>3</v>
      </c>
      <c r="AC11" s="209" t="str">
        <f t="shared" ref="AC11:AC14" si="2">REPT(" ",AB11)&amp;FIXED($C11,0,1)&amp;REPT(" ",$AA$9)&amp;FIXED($B$9,0,1)&amp;" "&amp;$D11&amp;"###"&amp;D11</f>
        <v xml:space="preserve">   52   18 中間杭　相互作用ばね###中間杭　相互作用ばね</v>
      </c>
      <c r="AD11" s="207" t="str">
        <f t="shared" ref="AD11:AD14" si="3">RIGHT(REPT(" ",10)&amp;TEXT($E11,"####0.0000"),10)&amp;RIGHT(REPT(" ",10)&amp;TEXT($F11,"####0.0000"),10)&amp;RIGHT(REPT(" ",10)&amp;TEXT($G11,"####0.0000"),10)&amp;RIGHT(REPT(" ",5)&amp;TEXT($H11,"####0"),5)&amp;RIGHT(REPT(" ",5)&amp;TEXT($I11,"####0"),5)&amp;RIGHT(REPT(" ",5)&amp;TEXT($Z11,"####0"),5)&amp;RIGHT(REPT(" ",5)&amp;TEXT(J11,"####0"),5)&amp;RIGHT(REPT(" ",10)&amp;TEXT(K11,"0.0000E+0"),10)&amp;RIGHT(REPT(" ",10)&amp;TEXT(L11,"0.0000E+0"),10)&amp;RIGHT(REPT(" ",10)&amp;TEXT(M11,"0.0000E+0"),10)</f>
        <v xml:space="preserve">    0.7000    7.1430    0.0000    2    0    1    0 0.0000E+0 0.0000E+0 0.0000E+0</v>
      </c>
      <c r="AE11" s="212" t="str">
        <f t="shared" ref="AE11:AE14" si="4">RIGHT(REPT(" ",5)&amp;TEXT($N11,"####0"),5)&amp;RIGHT(REPT(" ",15)&amp;TEXT($O11,"0.0000E+0"),15)&amp;RIGHT(REPT(" ",10)&amp;TEXT($P11,"####0.0000"),10)&amp;RIGHT(REPT(" ",10)&amp;TEXT(Q11,"####0.0000"),10)&amp;RIGHT(REPT(" ",5)&amp;TEXT(R11,"####0"),5)&amp;RIGHT(REPT(" ",5)&amp;TEXT(S11,"####0"),5)&amp;RIGHT(REPT(" ",10)&amp;TEXT(T11,"0.0000E+0"),10)&amp;RIGHT(REPT(" ",10)&amp;TEXT(U11,"0.0000E+0"),10)&amp;RIGHT(REPT(" ",10)&amp;TEXT(V11,"####0.0000"),10)</f>
        <v xml:space="preserve">    0      0.0000E+0    0.0000    0.0000    0    0 0.0000E+0 0.0000E+0    0.0000</v>
      </c>
      <c r="AF11" s="210" t="str">
        <f t="shared" ref="AF11:AF14" si="5">RIGHT(REPT(" ",10)&amp;TEXT($W11,"0.0000E+0"),10)&amp;RIGHT(REPT(" ",10)&amp;TEXT($X11,"0.0000E+0"),10)&amp;RIGHT(REPT(" ",5)&amp;TEXT($Y11,"####0"),5)</f>
        <v xml:space="preserve"> 0.0000E+0 0.0000E+0    0</v>
      </c>
      <c r="AK11" s="31"/>
    </row>
    <row r="12" spans="1:58">
      <c r="A12">
        <f t="shared" ref="A12:B14" si="6">A11+1</f>
        <v>67</v>
      </c>
      <c r="B12" s="136">
        <f t="shared" si="6"/>
        <v>3</v>
      </c>
      <c r="C12" s="37">
        <f>VLOOKUP($A12,'mat2'!$A$1:$BE$400,C$1,FALSE)</f>
        <v>53</v>
      </c>
      <c r="D12" s="37" t="str">
        <f>VLOOKUP($A12,'mat2'!$A$1:$BE$400,D$1,FALSE)</f>
        <v>陸側杭　相互作用ばね</v>
      </c>
      <c r="E12" s="225">
        <f>VLOOKUP($A12,'mat2'!$A$1:$BE$400,E$1,FALSE)</f>
        <v>0.7</v>
      </c>
      <c r="F12" s="225">
        <f>VLOOKUP($A12,'mat2'!$A$1:$BE$400,F$1,FALSE)</f>
        <v>7.1429999999999998</v>
      </c>
      <c r="G12" s="226">
        <f>VLOOKUP($A12,'mat2'!$A$1:$BE$400,G$1,FALSE)</f>
        <v>0</v>
      </c>
      <c r="H12" s="227">
        <f>VLOOKUP($A12,'mat2'!$A$1:$BE$400,H$1,FALSE)</f>
        <v>2</v>
      </c>
      <c r="I12" s="195">
        <f>VLOOKUP($A12,'mat2'!$A$1:$BE$400,I$1,FALSE)</f>
        <v>0</v>
      </c>
      <c r="J12" s="202">
        <f>VLOOKUP($A12,'mat2'!$A$1:$BE$400,J$1,FALSE)</f>
        <v>0</v>
      </c>
      <c r="K12" s="203">
        <f>VLOOKUP($A12,'mat2'!$A$1:$BE$400,K$1,FALSE)</f>
        <v>0</v>
      </c>
      <c r="L12" s="203">
        <f>VLOOKUP($A12,'mat2'!$A$1:$BE$400,L$1,FALSE)</f>
        <v>0</v>
      </c>
      <c r="M12" s="225">
        <f>VLOOKUP($A12,'mat2'!$A$1:$BE$400,M$1,FALSE)</f>
        <v>0</v>
      </c>
      <c r="N12" s="195">
        <f>VLOOKUP($A12,'mat2'!$A$1:$BE$400,N$1,FALSE)</f>
        <v>0</v>
      </c>
      <c r="O12" s="85">
        <f>VLOOKUP($A12,'mat2'!$A$1:$BE$400,O$1,FALSE)</f>
        <v>0</v>
      </c>
      <c r="P12" s="196">
        <f>VLOOKUP($A12,'mat2'!$A$1:$BE$400,P$1,FALSE)</f>
        <v>0</v>
      </c>
      <c r="Q12" s="196">
        <f>VLOOKUP($A12,'mat2'!$A$1:$BE$400,Q$1,FALSE)</f>
        <v>0</v>
      </c>
      <c r="R12" s="227">
        <f>VLOOKUP($A12,'mat2'!$A$1:$BE$400,R$1,FALSE)</f>
        <v>0</v>
      </c>
      <c r="S12" s="202">
        <f>VLOOKUP($A12,'mat2'!$A$1:$BE$400,S$1,FALSE)</f>
        <v>0</v>
      </c>
      <c r="T12" s="203">
        <f>VLOOKUP($A12,'mat2'!$A$1:$BE$400,T$1,FALSE)</f>
        <v>0</v>
      </c>
      <c r="U12" s="203">
        <f>VLOOKUP($A12,'mat2'!$A$1:$BE$400,U$1,FALSE)</f>
        <v>0</v>
      </c>
      <c r="V12" s="225">
        <f>VLOOKUP($A12,'mat2'!$A$1:$BE$400,V$1,FALSE)</f>
        <v>0</v>
      </c>
      <c r="W12" s="225">
        <f>VLOOKUP($A12,'mat2'!$A$1:$BE$400,W$1,FALSE)</f>
        <v>0</v>
      </c>
      <c r="X12" s="225">
        <f>VLOOKUP($A12,'mat2'!$A$1:$BE$400,X$1,FALSE)</f>
        <v>0</v>
      </c>
      <c r="Y12" s="202">
        <f>VLOOKUP($A12,'mat2'!$A$1:$BE$400,Y$1,FALSE)</f>
        <v>0</v>
      </c>
      <c r="Z12" s="193">
        <v>1</v>
      </c>
      <c r="AA12" s="206" t="str">
        <f t="shared" si="0"/>
        <v xml:space="preserve">   53   18 陸側杭　相互作用ばね###陸側杭　相互作用ばね
#---PILEDM----SPACNG-----PFACT-IUST-KILL-NEXT-IRYL----ALPHAE-----BETAE-----EFRHO
    0.7000    7.1430    0.0000    2    0    1    0 0.0000E+0 0.0000E+0 0.0000E+0
#-KIJ------------TKS--------CJ------PHIJ-JUSS-JRYL---ALPHAEJ----BETAEJ-----FACTJ
    0      0.0000E+0    0.0000    0.0000    0    0 0.0000E+0 0.0000E+0    0.0000
#---RJALPA----RJBETA--JAB
 0.0000E+0 0.0000E+0    0
#---+----+----+----+----+----+----+----+----+----+----+----+----+----+----+----+</v>
      </c>
      <c r="AB12" s="206">
        <f t="shared" si="1"/>
        <v>3</v>
      </c>
      <c r="AC12" s="209" t="str">
        <f t="shared" si="2"/>
        <v xml:space="preserve">   53   18 陸側杭　相互作用ばね###陸側杭　相互作用ばね</v>
      </c>
      <c r="AD12" s="207" t="str">
        <f t="shared" si="3"/>
        <v xml:space="preserve">    0.7000    7.1430    0.0000    2    0    1    0 0.0000E+0 0.0000E+0 0.0000E+0</v>
      </c>
      <c r="AE12" s="212" t="str">
        <f t="shared" si="4"/>
        <v xml:space="preserve">    0      0.0000E+0    0.0000    0.0000    0    0 0.0000E+0 0.0000E+0    0.0000</v>
      </c>
      <c r="AF12" s="210" t="str">
        <f t="shared" si="5"/>
        <v xml:space="preserve"> 0.0000E+0 0.0000E+0    0</v>
      </c>
      <c r="AK12" s="31"/>
    </row>
    <row r="13" spans="1:58">
      <c r="A13">
        <f t="shared" si="6"/>
        <v>68</v>
      </c>
      <c r="B13" s="136">
        <f t="shared" si="6"/>
        <v>4</v>
      </c>
      <c r="C13" s="37" t="str">
        <f>VLOOKUP($A13,'mat2'!$A$1:$BE$400,C$1,FALSE)</f>
        <v>MA</v>
      </c>
      <c r="D13" s="37" t="str">
        <f>VLOOKUP($A13,'mat2'!$A$1:$BE$400,D$1,FALSE)</f>
        <v>XHED</v>
      </c>
      <c r="E13" s="225" t="str">
        <f>VLOOKUP($A13,'mat2'!$A$1:$BE$400,E$1,FALSE)</f>
        <v>RHO</v>
      </c>
      <c r="F13" s="225" t="str">
        <f>VLOOKUP($A13,'mat2'!$A$1:$BE$400,F$1,FALSE)</f>
        <v>PN</v>
      </c>
      <c r="G13" s="226" t="str">
        <f>VLOOKUP($A13,'mat2'!$A$1:$BE$400,G$1,FALSE)</f>
        <v>WKF</v>
      </c>
      <c r="H13" s="227" t="str">
        <f>VLOOKUP($A13,'mat2'!$A$1:$BE$400,H$1,FALSE)</f>
        <v>L</v>
      </c>
      <c r="I13" s="195" t="str">
        <f>VLOOKUP($A13,'mat2'!$A$1:$BE$400,I$1,FALSE)</f>
        <v>KILL</v>
      </c>
      <c r="J13" s="202" t="str">
        <f>VLOOKUP($A13,'mat2'!$A$1:$BE$400,J$1,FALSE)</f>
        <v>WIDTH</v>
      </c>
      <c r="K13" s="203" t="str">
        <f>VLOOKUP($A13,'mat2'!$A$1:$BE$400,K$1,FALSE)</f>
        <v>IRYL</v>
      </c>
      <c r="L13" s="203" t="str">
        <f>VLOOKUP($A13,'mat2'!$A$1:$BE$400,L$1,FALSE)</f>
        <v>ALPHA</v>
      </c>
      <c r="M13" s="225" t="str">
        <f>VLOOKUP($A13,'mat2'!$A$1:$BE$400,M$1,FALSE)</f>
        <v>BETA</v>
      </c>
      <c r="N13" s="195" t="str">
        <f>VLOOKUP($A13,'mat2'!$A$1:$BE$400,N$1,FALSE)</f>
        <v/>
      </c>
      <c r="O13" s="85" t="str">
        <f>VLOOKUP($A13,'mat2'!$A$1:$BE$400,O$1,FALSE)</f>
        <v/>
      </c>
      <c r="P13" s="196" t="str">
        <f>VLOOKUP($A13,'mat2'!$A$1:$BE$400,P$1,FALSE)</f>
        <v/>
      </c>
      <c r="Q13" s="196" t="str">
        <f>VLOOKUP($A13,'mat2'!$A$1:$BE$400,Q$1,FALSE)</f>
        <v/>
      </c>
      <c r="R13" s="227" t="str">
        <f>VLOOKUP($A13,'mat2'!$A$1:$BE$400,R$1,FALSE)</f>
        <v/>
      </c>
      <c r="S13" s="202" t="str">
        <f>VLOOKUP($A13,'mat2'!$A$1:$BE$400,S$1,FALSE)</f>
        <v/>
      </c>
      <c r="T13" s="203" t="str">
        <f>VLOOKUP($A13,'mat2'!$A$1:$BE$400,T$1,FALSE)</f>
        <v/>
      </c>
      <c r="U13" s="203" t="str">
        <f>VLOOKUP($A13,'mat2'!$A$1:$BE$400,U$1,FALSE)</f>
        <v/>
      </c>
      <c r="V13" s="225" t="str">
        <f>VLOOKUP($A13,'mat2'!$A$1:$BE$400,V$1,FALSE)</f>
        <v/>
      </c>
      <c r="W13" s="225" t="str">
        <f>VLOOKUP($A13,'mat2'!$A$1:$BE$400,W$1,FALSE)</f>
        <v/>
      </c>
      <c r="X13" s="225" t="str">
        <f>VLOOKUP($A13,'mat2'!$A$1:$BE$400,X$1,FALSE)</f>
        <v/>
      </c>
      <c r="Y13" s="202" t="str">
        <f>VLOOKUP($A13,'mat2'!$A$1:$BE$400,Y$1,FALSE)</f>
        <v/>
      </c>
      <c r="Z13" s="193">
        <v>1</v>
      </c>
      <c r="AA13" s="206" t="e">
        <f t="shared" si="0"/>
        <v>#VALUE!</v>
      </c>
      <c r="AB13" s="206">
        <f t="shared" si="1"/>
        <v>0</v>
      </c>
      <c r="AC13" s="209" t="e">
        <f t="shared" si="2"/>
        <v>#VALUE!</v>
      </c>
      <c r="AD13" s="207" t="str">
        <f t="shared" si="3"/>
        <v xml:space="preserve">       RHO        PN       WKF    L KILL    1WIDTH      IRYL     ALPHA      BETA</v>
      </c>
      <c r="AE13" s="212" t="str">
        <f t="shared" si="4"/>
        <v xml:space="preserve">                                                                                </v>
      </c>
      <c r="AF13" s="210" t="str">
        <f t="shared" si="5"/>
        <v xml:space="preserve">                         </v>
      </c>
      <c r="AK13" s="31"/>
    </row>
    <row r="14" spans="1:58">
      <c r="A14">
        <f t="shared" si="6"/>
        <v>69</v>
      </c>
      <c r="B14" s="136">
        <f t="shared" si="6"/>
        <v>5</v>
      </c>
      <c r="C14" s="37">
        <f>VLOOKUP($A14,'mat2'!$A$1:$BE$400,C$1,FALSE)</f>
        <v>500</v>
      </c>
      <c r="D14" s="37" t="str">
        <f>VLOOKUP($A14,'mat2'!$A$1:$BE$400,D$1,FALSE)</f>
        <v>As1</v>
      </c>
      <c r="E14" s="225">
        <f>VLOOKUP($A14,'mat2'!$A$1:$BE$400,E$1,FALSE)</f>
        <v>1</v>
      </c>
      <c r="F14" s="225">
        <f>VLOOKUP($A14,'mat2'!$A$1:$BE$400,F$1,FALSE)</f>
        <v>0.45</v>
      </c>
      <c r="G14" s="226">
        <f>VLOOKUP($A14,'mat2'!$A$1:$BE$400,G$1,FALSE)</f>
        <v>2200000</v>
      </c>
      <c r="H14" s="227">
        <f>VLOOKUP($A14,'mat2'!$A$1:$BE$400,H$1,FALSE)</f>
        <v>1</v>
      </c>
      <c r="I14" s="195">
        <f>VLOOKUP($A14,'mat2'!$A$1:$BE$400,I$1,FALSE)</f>
        <v>0</v>
      </c>
      <c r="J14" s="202">
        <f>VLOOKUP($A14,'mat2'!$A$1:$BE$400,J$1,FALSE)</f>
        <v>5</v>
      </c>
      <c r="K14" s="203">
        <f>VLOOKUP($A14,'mat2'!$A$1:$BE$400,K$1,FALSE)</f>
        <v>0</v>
      </c>
      <c r="L14" s="203">
        <f>VLOOKUP($A14,'mat2'!$A$1:$BE$400,L$1,FALSE)</f>
        <v>0</v>
      </c>
      <c r="M14" s="225">
        <f>VLOOKUP($A14,'mat2'!$A$1:$BE$400,M$1,FALSE)</f>
        <v>0</v>
      </c>
      <c r="N14" s="195" t="str">
        <f>VLOOKUP($A14,'mat2'!$A$1:$BE$400,N$1,FALSE)</f>
        <v/>
      </c>
      <c r="O14" s="85" t="str">
        <f>VLOOKUP($A14,'mat2'!$A$1:$BE$400,O$1,FALSE)</f>
        <v/>
      </c>
      <c r="P14" s="196" t="str">
        <f>VLOOKUP($A14,'mat2'!$A$1:$BE$400,P$1,FALSE)</f>
        <v/>
      </c>
      <c r="Q14" s="196" t="str">
        <f>VLOOKUP($A14,'mat2'!$A$1:$BE$400,Q$1,FALSE)</f>
        <v/>
      </c>
      <c r="R14" s="227" t="str">
        <f>VLOOKUP($A14,'mat2'!$A$1:$BE$400,R$1,FALSE)</f>
        <v/>
      </c>
      <c r="S14" s="202" t="str">
        <f>VLOOKUP($A14,'mat2'!$A$1:$BE$400,S$1,FALSE)</f>
        <v/>
      </c>
      <c r="T14" s="203" t="str">
        <f>VLOOKUP($A14,'mat2'!$A$1:$BE$400,T$1,FALSE)</f>
        <v/>
      </c>
      <c r="U14" s="203" t="str">
        <f>VLOOKUP($A14,'mat2'!$A$1:$BE$400,U$1,FALSE)</f>
        <v/>
      </c>
      <c r="V14" s="225" t="str">
        <f>VLOOKUP($A14,'mat2'!$A$1:$BE$400,V$1,FALSE)</f>
        <v/>
      </c>
      <c r="W14" s="225" t="str">
        <f>VLOOKUP($A14,'mat2'!$A$1:$BE$400,W$1,FALSE)</f>
        <v/>
      </c>
      <c r="X14" s="225" t="str">
        <f>VLOOKUP($A14,'mat2'!$A$1:$BE$400,X$1,FALSE)</f>
        <v/>
      </c>
      <c r="Y14" s="202" t="str">
        <f>VLOOKUP($A14,'mat2'!$A$1:$BE$400,Y$1,FALSE)</f>
        <v/>
      </c>
      <c r="Z14" s="193">
        <v>1</v>
      </c>
      <c r="AA14" s="206" t="str">
        <f t="shared" si="0"/>
        <v xml:space="preserve">  500   18 As1###As1
#---PILEDM----SPACNG-----PFACT-IUST-KILL-NEXT-IRYL----ALPHAE-----BETAE-----EFRHO
    1.0000    0.450000000.0000    1    0    1    5 0.0000E+0 0.0000E+0 0.0000E+0
#-KIJ------------TKS--------CJ------PHIJ-JUSS-JRYL---ALPHAEJ----BETAEJ-----FACTJ
#---RJALPA----RJBETA--JAB
#---+----+----+----+----+----+----+----+----+----+----+----+----+----+----+----+</v>
      </c>
      <c r="AB14" s="206">
        <f t="shared" si="1"/>
        <v>2</v>
      </c>
      <c r="AC14" s="209" t="str">
        <f t="shared" si="2"/>
        <v xml:space="preserve">  500   18 As1###As1</v>
      </c>
      <c r="AD14" s="207" t="str">
        <f t="shared" si="3"/>
        <v xml:space="preserve">    1.0000    0.450000000.0000    1    0    1    5 0.0000E+0 0.0000E+0 0.0000E+0</v>
      </c>
      <c r="AE14" s="212" t="str">
        <f t="shared" si="4"/>
        <v xml:space="preserve">                                                                                </v>
      </c>
      <c r="AF14" s="210" t="str">
        <f t="shared" si="5"/>
        <v xml:space="preserve">                         </v>
      </c>
      <c r="AK14" s="31"/>
    </row>
    <row r="15" spans="1:58">
      <c r="B15" s="136"/>
      <c r="AA15"/>
      <c r="AB15"/>
      <c r="AC15"/>
      <c r="AD15"/>
      <c r="AE15"/>
      <c r="AF15"/>
      <c r="AG15"/>
      <c r="AH15"/>
      <c r="AI15"/>
      <c r="AJ15"/>
      <c r="AK15" s="31"/>
    </row>
    <row r="16" spans="1:58">
      <c r="B16" s="136"/>
      <c r="AA16"/>
      <c r="AB16"/>
      <c r="AC16"/>
      <c r="AD16"/>
      <c r="AE16"/>
      <c r="AF16"/>
      <c r="AG16"/>
      <c r="AH16"/>
      <c r="AI16"/>
      <c r="AJ16"/>
      <c r="AK16" s="31"/>
    </row>
    <row r="17" spans="27:37">
      <c r="AA17"/>
      <c r="AB17"/>
      <c r="AC17"/>
      <c r="AD17"/>
      <c r="AE17"/>
      <c r="AF17"/>
      <c r="AG17"/>
      <c r="AH17"/>
      <c r="AI17"/>
      <c r="AJ17"/>
      <c r="AK17" s="31"/>
    </row>
    <row r="18" spans="27:37">
      <c r="AA18"/>
      <c r="AB18"/>
      <c r="AC18"/>
      <c r="AD18"/>
      <c r="AE18"/>
      <c r="AF18"/>
      <c r="AG18"/>
      <c r="AH18"/>
      <c r="AI18"/>
      <c r="AJ18"/>
      <c r="AK18" s="31"/>
    </row>
    <row r="19" spans="27:37">
      <c r="AA19"/>
      <c r="AB19"/>
      <c r="AC19"/>
      <c r="AD19"/>
      <c r="AE19"/>
      <c r="AF19"/>
      <c r="AG19"/>
      <c r="AH19"/>
      <c r="AI19"/>
      <c r="AJ19"/>
      <c r="AK19" s="31"/>
    </row>
    <row r="20" spans="27:37">
      <c r="AA20"/>
      <c r="AB20"/>
      <c r="AC20"/>
      <c r="AD20"/>
      <c r="AE20"/>
      <c r="AF20"/>
      <c r="AG20"/>
      <c r="AH20"/>
      <c r="AI20"/>
      <c r="AJ20"/>
      <c r="AK20" s="31"/>
    </row>
    <row r="21" spans="27:37">
      <c r="AA21"/>
      <c r="AB21"/>
      <c r="AC21"/>
      <c r="AD21"/>
      <c r="AE21"/>
      <c r="AF21"/>
      <c r="AG21"/>
      <c r="AH21"/>
      <c r="AI21"/>
      <c r="AJ21"/>
      <c r="AK21" s="31"/>
    </row>
    <row r="22" spans="27:37">
      <c r="AA22"/>
      <c r="AB22"/>
      <c r="AC22"/>
      <c r="AD22"/>
      <c r="AE22"/>
      <c r="AF22"/>
      <c r="AG22"/>
      <c r="AH22"/>
      <c r="AI22"/>
      <c r="AJ22"/>
    </row>
    <row r="23" spans="27:37">
      <c r="AA23"/>
      <c r="AB23"/>
      <c r="AC23"/>
      <c r="AD23"/>
      <c r="AE23"/>
      <c r="AF23"/>
      <c r="AG23"/>
      <c r="AH23"/>
      <c r="AI23"/>
      <c r="AJ23"/>
    </row>
    <row r="24" spans="27:37">
      <c r="AA24"/>
      <c r="AB24"/>
      <c r="AC24"/>
      <c r="AD24"/>
      <c r="AE24"/>
      <c r="AF24"/>
      <c r="AG24"/>
      <c r="AH24"/>
      <c r="AI24"/>
      <c r="AJ24"/>
    </row>
    <row r="25" spans="27:37">
      <c r="AA25"/>
      <c r="AB25"/>
      <c r="AC25"/>
      <c r="AD25"/>
      <c r="AE25"/>
      <c r="AF25"/>
      <c r="AG25"/>
      <c r="AH25"/>
      <c r="AI25"/>
      <c r="AJ25"/>
    </row>
    <row r="26" spans="27:37">
      <c r="AA26"/>
      <c r="AB26"/>
      <c r="AC26"/>
      <c r="AD26"/>
      <c r="AE26"/>
      <c r="AF26"/>
      <c r="AG26"/>
      <c r="AH26"/>
      <c r="AI26"/>
      <c r="AJ26"/>
    </row>
    <row r="27" spans="27:37">
      <c r="AA27"/>
      <c r="AB27"/>
      <c r="AC27"/>
      <c r="AD27"/>
      <c r="AE27"/>
      <c r="AF27"/>
      <c r="AG27"/>
      <c r="AH27"/>
      <c r="AI27"/>
      <c r="AJ27"/>
    </row>
    <row r="28" spans="27:37">
      <c r="AA28"/>
      <c r="AB28"/>
      <c r="AC28"/>
      <c r="AD28"/>
      <c r="AE28"/>
      <c r="AF28"/>
      <c r="AG28"/>
      <c r="AH28"/>
      <c r="AI28"/>
      <c r="AJ28"/>
    </row>
    <row r="29" spans="27:37">
      <c r="AA29"/>
      <c r="AB29"/>
      <c r="AC29"/>
      <c r="AD29"/>
      <c r="AE29"/>
      <c r="AF29"/>
      <c r="AG29"/>
      <c r="AH29"/>
      <c r="AI29"/>
      <c r="AJ29"/>
    </row>
    <row r="30" spans="27:37">
      <c r="AA30"/>
      <c r="AB30"/>
      <c r="AC30"/>
      <c r="AD30"/>
      <c r="AE30"/>
      <c r="AF30"/>
      <c r="AG30"/>
      <c r="AH30"/>
      <c r="AI30"/>
      <c r="AJ30"/>
    </row>
    <row r="31" spans="27:37">
      <c r="AA31"/>
      <c r="AB31"/>
      <c r="AC31"/>
      <c r="AD31"/>
      <c r="AE31"/>
      <c r="AF31"/>
      <c r="AG31"/>
      <c r="AH31"/>
      <c r="AI31"/>
      <c r="AJ31"/>
    </row>
    <row r="32" spans="27:37">
      <c r="AA32"/>
      <c r="AB32"/>
      <c r="AC32"/>
      <c r="AD32"/>
      <c r="AE32"/>
      <c r="AF32"/>
      <c r="AG32"/>
      <c r="AH32"/>
      <c r="AI32"/>
      <c r="AJ32"/>
    </row>
    <row r="33" spans="27:36">
      <c r="AA33"/>
      <c r="AB33"/>
      <c r="AC33"/>
      <c r="AD33"/>
      <c r="AE33"/>
      <c r="AF33"/>
      <c r="AG33"/>
      <c r="AH33"/>
      <c r="AI33"/>
      <c r="AJ33"/>
    </row>
    <row r="34" spans="27:36">
      <c r="AA34"/>
      <c r="AB34"/>
      <c r="AC34"/>
      <c r="AD34"/>
      <c r="AE34"/>
      <c r="AF34"/>
      <c r="AG34"/>
      <c r="AH34"/>
      <c r="AI34"/>
      <c r="AJ34"/>
    </row>
    <row r="35" spans="27:36">
      <c r="AA35"/>
      <c r="AB35"/>
      <c r="AC35"/>
      <c r="AD35"/>
      <c r="AE35"/>
      <c r="AF35"/>
      <c r="AG35"/>
      <c r="AH35"/>
      <c r="AI35"/>
      <c r="AJ35"/>
    </row>
    <row r="36" spans="27:36">
      <c r="AA36"/>
      <c r="AB36"/>
      <c r="AC36"/>
      <c r="AD36"/>
      <c r="AE36"/>
      <c r="AF36"/>
      <c r="AG36"/>
      <c r="AH36"/>
      <c r="AI36"/>
      <c r="AJ36"/>
    </row>
    <row r="37" spans="27:36">
      <c r="AA37"/>
      <c r="AB37"/>
      <c r="AC37"/>
      <c r="AD37"/>
      <c r="AE37"/>
      <c r="AF37"/>
      <c r="AG37"/>
      <c r="AH37"/>
      <c r="AI37"/>
      <c r="AJ37"/>
    </row>
    <row r="38" spans="27:36">
      <c r="AA38"/>
      <c r="AB38"/>
      <c r="AC38"/>
      <c r="AD38"/>
      <c r="AE38"/>
      <c r="AF38"/>
      <c r="AG38"/>
      <c r="AH38"/>
      <c r="AI38"/>
      <c r="AJ38"/>
    </row>
    <row r="39" spans="27:36">
      <c r="AA39"/>
      <c r="AB39"/>
      <c r="AC39"/>
      <c r="AD39"/>
      <c r="AE39"/>
      <c r="AF39"/>
      <c r="AG39"/>
      <c r="AH39"/>
      <c r="AI39"/>
      <c r="AJ39"/>
    </row>
    <row r="40" spans="27:36">
      <c r="AA40"/>
      <c r="AB40"/>
      <c r="AC40"/>
      <c r="AD40"/>
      <c r="AE40"/>
      <c r="AF40"/>
      <c r="AG40"/>
      <c r="AH40"/>
      <c r="AI40"/>
      <c r="AJ40"/>
    </row>
    <row r="41" spans="27:36">
      <c r="AA41"/>
      <c r="AB41"/>
      <c r="AC41"/>
      <c r="AD41"/>
      <c r="AE41"/>
      <c r="AF41"/>
      <c r="AG41"/>
      <c r="AH41"/>
      <c r="AI41"/>
      <c r="AJ41"/>
    </row>
    <row r="42" spans="27:36">
      <c r="AA42"/>
      <c r="AB42"/>
      <c r="AC42"/>
      <c r="AD42"/>
      <c r="AE42"/>
      <c r="AF42"/>
      <c r="AG42"/>
      <c r="AH42"/>
      <c r="AI42"/>
      <c r="AJ42"/>
    </row>
    <row r="43" spans="27:36">
      <c r="AA43"/>
      <c r="AB43"/>
      <c r="AC43"/>
      <c r="AD43"/>
      <c r="AE43"/>
      <c r="AF43"/>
      <c r="AG43"/>
      <c r="AH43"/>
      <c r="AI43"/>
      <c r="AJ43"/>
    </row>
    <row r="44" spans="27:36">
      <c r="AA44"/>
      <c r="AB44"/>
      <c r="AC44"/>
      <c r="AD44"/>
      <c r="AE44"/>
      <c r="AF44"/>
      <c r="AG44"/>
      <c r="AH44"/>
      <c r="AI44"/>
      <c r="AJ44"/>
    </row>
    <row r="45" spans="27:36">
      <c r="AA45"/>
      <c r="AB45"/>
      <c r="AC45"/>
      <c r="AD45"/>
      <c r="AE45"/>
      <c r="AF45"/>
      <c r="AG45"/>
      <c r="AH45"/>
      <c r="AI45"/>
      <c r="AJ45"/>
    </row>
    <row r="46" spans="27:36">
      <c r="AA46"/>
      <c r="AB46"/>
      <c r="AC46"/>
      <c r="AD46"/>
      <c r="AE46"/>
      <c r="AF46"/>
      <c r="AG46"/>
      <c r="AH46"/>
      <c r="AI46"/>
      <c r="AJ46"/>
    </row>
    <row r="47" spans="27:36">
      <c r="AA47"/>
      <c r="AB47"/>
      <c r="AC47"/>
      <c r="AD47"/>
      <c r="AE47"/>
      <c r="AF47"/>
      <c r="AG47"/>
      <c r="AH47"/>
      <c r="AI47"/>
      <c r="AJ47"/>
    </row>
    <row r="48" spans="27:36">
      <c r="AA48"/>
      <c r="AB48"/>
      <c r="AC48"/>
      <c r="AD48"/>
      <c r="AE48"/>
      <c r="AF48"/>
      <c r="AG48"/>
      <c r="AH48"/>
      <c r="AI48"/>
      <c r="AJ48"/>
    </row>
    <row r="49" spans="27:36">
      <c r="AA49"/>
      <c r="AB49"/>
      <c r="AC49"/>
      <c r="AD49"/>
      <c r="AE49"/>
      <c r="AF49"/>
      <c r="AG49"/>
      <c r="AH49"/>
      <c r="AI49"/>
      <c r="AJ49"/>
    </row>
    <row r="50" spans="27:36">
      <c r="AA50"/>
      <c r="AB50"/>
      <c r="AC50"/>
      <c r="AD50"/>
      <c r="AE50"/>
      <c r="AF50"/>
      <c r="AG50"/>
      <c r="AH50"/>
      <c r="AI50"/>
      <c r="AJ50"/>
    </row>
    <row r="51" spans="27:36">
      <c r="AA51"/>
      <c r="AB51"/>
      <c r="AC51"/>
      <c r="AD51"/>
      <c r="AE51"/>
      <c r="AF51"/>
      <c r="AG51"/>
      <c r="AH51"/>
      <c r="AI51"/>
      <c r="AJ51"/>
    </row>
    <row r="52" spans="27:36">
      <c r="AA52"/>
      <c r="AB52"/>
      <c r="AC52"/>
      <c r="AD52"/>
      <c r="AE52"/>
      <c r="AF52"/>
      <c r="AG52"/>
      <c r="AH52"/>
      <c r="AI52"/>
      <c r="AJ52"/>
    </row>
    <row r="53" spans="27:36">
      <c r="AA53"/>
      <c r="AB53"/>
      <c r="AC53"/>
      <c r="AD53"/>
      <c r="AE53"/>
      <c r="AF53"/>
      <c r="AG53"/>
      <c r="AH53"/>
      <c r="AI53"/>
      <c r="AJ53"/>
    </row>
    <row r="54" spans="27:36">
      <c r="AA54"/>
      <c r="AB54"/>
      <c r="AC54"/>
      <c r="AD54"/>
      <c r="AE54"/>
      <c r="AF54"/>
      <c r="AG54"/>
      <c r="AH54"/>
      <c r="AI54"/>
      <c r="AJ54"/>
    </row>
    <row r="55" spans="27:36">
      <c r="AA55"/>
      <c r="AB55"/>
      <c r="AC55"/>
      <c r="AD55"/>
      <c r="AE55"/>
      <c r="AF55"/>
      <c r="AG55"/>
      <c r="AH55"/>
      <c r="AI55"/>
      <c r="AJ55"/>
    </row>
    <row r="56" spans="27:36">
      <c r="AA56"/>
      <c r="AB56"/>
      <c r="AC56"/>
      <c r="AD56"/>
      <c r="AE56"/>
      <c r="AF56"/>
      <c r="AG56"/>
      <c r="AH56"/>
      <c r="AI56"/>
      <c r="AJ56"/>
    </row>
    <row r="81" spans="27:36"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</row>
    <row r="82" spans="27:36"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</row>
    <row r="83" spans="27:36"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</row>
    <row r="84" spans="27:36"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</row>
    <row r="85" spans="27:36"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</row>
    <row r="86" spans="27:36"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</row>
    <row r="87" spans="27:36"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</row>
    <row r="88" spans="27:36"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</row>
    <row r="89" spans="27:36"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</row>
    <row r="90" spans="27:36"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</row>
    <row r="91" spans="27:36"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</row>
    <row r="92" spans="27:36"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</row>
    <row r="93" spans="27:36"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</row>
    <row r="94" spans="27:36"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</row>
    <row r="95" spans="27:36"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</row>
    <row r="96" spans="27:36"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</row>
    <row r="97" spans="27:36"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</row>
    <row r="98" spans="27:36">
      <c r="AA98" s="113"/>
      <c r="AB98" s="113"/>
      <c r="AC98" s="113"/>
      <c r="AD98" s="113"/>
      <c r="AE98" s="113"/>
      <c r="AF98" s="113"/>
      <c r="AG98" s="113"/>
      <c r="AH98" s="113"/>
      <c r="AI98" s="113"/>
      <c r="AJ98" s="113"/>
    </row>
    <row r="99" spans="27:36"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</row>
    <row r="100" spans="27:36"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</row>
    <row r="101" spans="27:36"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</row>
    <row r="102" spans="27:36"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</row>
  </sheetData>
  <mergeCells count="22">
    <mergeCell ref="C5:C6"/>
    <mergeCell ref="D5:D6"/>
    <mergeCell ref="E5:E6"/>
    <mergeCell ref="H5:H7"/>
    <mergeCell ref="S5:U5"/>
    <mergeCell ref="S6:S7"/>
    <mergeCell ref="J5:L5"/>
    <mergeCell ref="J6:J7"/>
    <mergeCell ref="O5:O7"/>
    <mergeCell ref="R5:R7"/>
    <mergeCell ref="G5:G6"/>
    <mergeCell ref="F5:F6"/>
    <mergeCell ref="I5:I6"/>
    <mergeCell ref="M5:M6"/>
    <mergeCell ref="N5:N6"/>
    <mergeCell ref="Z5:Z7"/>
    <mergeCell ref="Y5:Y6"/>
    <mergeCell ref="X5:X7"/>
    <mergeCell ref="P5:P6"/>
    <mergeCell ref="Q5:Q6"/>
    <mergeCell ref="V5:V7"/>
    <mergeCell ref="W5:W7"/>
  </mergeCells>
  <phoneticPr fontId="19"/>
  <pageMargins left="0.7" right="0.7" top="0.75" bottom="0.75" header="0.3" footer="0.3"/>
  <pageSetup paperSize="9" orientation="portrait" copies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R113"/>
  <sheetViews>
    <sheetView topLeftCell="AX1" workbookViewId="0"/>
  </sheetViews>
  <sheetFormatPr defaultRowHeight="12"/>
  <cols>
    <col min="1" max="1" width="9.140625" style="31"/>
    <col min="2" max="2" width="11.5703125" style="31" customWidth="1"/>
    <col min="3" max="3" width="9.140625" style="31"/>
    <col min="4" max="4" width="16.7109375" style="31" customWidth="1"/>
    <col min="5" max="5" width="11" style="31" customWidth="1"/>
    <col min="6" max="6" width="11.85546875" style="31" bestFit="1" customWidth="1"/>
    <col min="7" max="12" width="9.140625" style="31"/>
    <col min="13" max="13" width="10.140625" style="31" customWidth="1"/>
    <col min="14" max="14" width="9.140625" style="31"/>
    <col min="15" max="15" width="9.7109375" style="31" bestFit="1" customWidth="1"/>
    <col min="16" max="16" width="11.28515625" style="31" customWidth="1"/>
    <col min="17" max="17" width="10" style="31" customWidth="1"/>
    <col min="18" max="23" width="9.140625" style="31"/>
    <col min="24" max="24" width="9.140625" style="31" customWidth="1"/>
    <col min="25" max="28" width="9.140625" style="31"/>
    <col min="29" max="29" width="9.28515625" style="31" bestFit="1" customWidth="1"/>
    <col min="30" max="30" width="9.7109375" style="31" bestFit="1" customWidth="1"/>
    <col min="31" max="32" width="9.28515625" style="31" bestFit="1" customWidth="1"/>
    <col min="33" max="49" width="9.140625" style="31"/>
    <col min="50" max="51" width="7.7109375" style="31" bestFit="1" customWidth="1"/>
    <col min="52" max="55" width="9.140625" style="31"/>
    <col min="56" max="56" width="9.7109375" style="31" bestFit="1" customWidth="1"/>
    <col min="57" max="66" width="9.140625" style="31"/>
    <col min="67" max="67" width="42.5703125" style="31" customWidth="1"/>
    <col min="68" max="16384" width="9.140625" style="31"/>
  </cols>
  <sheetData>
    <row r="1" spans="1:70">
      <c r="C1" s="31">
        <v>5</v>
      </c>
      <c r="D1" s="31">
        <v>3</v>
      </c>
      <c r="E1" s="31">
        <f>VLOOKUP(E2,列!$C$3:$D$59,2,FALSE)</f>
        <v>8</v>
      </c>
      <c r="F1" s="31">
        <f>VLOOKUP(F2,列!$C$3:$D$59,2,FALSE)</f>
        <v>9</v>
      </c>
      <c r="G1" s="31">
        <f>VLOOKUP(G2,列!$C$3:$D$59,2,FALSE)</f>
        <v>10</v>
      </c>
      <c r="H1" s="31">
        <f>VLOOKUP(H2,列!$C$3:$D$59,2,FALSE)</f>
        <v>11</v>
      </c>
      <c r="I1" s="31">
        <f>VLOOKUP(I2,列!$C$3:$D$59,2,FALSE)</f>
        <v>12</v>
      </c>
      <c r="J1" s="31">
        <f>VLOOKUP(J2,列!$C$3:$D$59,2,FALSE)</f>
        <v>13</v>
      </c>
      <c r="K1" s="31">
        <f>VLOOKUP(K2,列!$C$3:$D$59,2,FALSE)</f>
        <v>16</v>
      </c>
      <c r="L1" s="31">
        <f>VLOOKUP(L2,列!$C$3:$D$59,2,FALSE)</f>
        <v>17</v>
      </c>
      <c r="M1" s="31">
        <f>VLOOKUP(M2,列!$C$3:$D$59,2,FALSE)</f>
        <v>18</v>
      </c>
      <c r="N1" s="31">
        <f>VLOOKUP(N2,列!$C$3:$D$59,2,FALSE)</f>
        <v>27</v>
      </c>
      <c r="O1" s="31">
        <f>VLOOKUP(O2,列!$C$3:$D$59,2,FALSE)</f>
        <v>28</v>
      </c>
      <c r="P1" s="31">
        <f>VLOOKUP(P2,列!$C$3:$D$59,2,FALSE)</f>
        <v>29</v>
      </c>
      <c r="Q1" s="31">
        <f>VLOOKUP(Q2,列!$C$3:$D$59,2,FALSE)</f>
        <v>30</v>
      </c>
      <c r="R1" s="31">
        <f>VLOOKUP(R2,列!$C$3:$D$59,2,FALSE)</f>
        <v>31</v>
      </c>
      <c r="S1" s="31">
        <f>VLOOKUP(S2,列!$C$3:$D$59,2,FALSE)</f>
        <v>36</v>
      </c>
      <c r="T1" s="31">
        <f>VLOOKUP(T2,列!$C$3:$D$59,2,FALSE)</f>
        <v>37</v>
      </c>
      <c r="U1" s="31">
        <f>VLOOKUP(U2,列!$C$3:$D$59,2,FALSE)</f>
        <v>38</v>
      </c>
      <c r="V1" s="31">
        <f>VLOOKUP(V2,列!$C$3:$D$59,2,FALSE)</f>
        <v>39</v>
      </c>
      <c r="W1" s="31">
        <f>VLOOKUP(W2,列!$C$3:$D$59,2,FALSE)</f>
        <v>40</v>
      </c>
      <c r="X1" s="31">
        <f>VLOOKUP(X2,列!$C$3:$D$59,2,FALSE)</f>
        <v>41</v>
      </c>
      <c r="Y1" s="31">
        <f>VLOOKUP(Y2,列!$C$3:$D$59,2,FALSE)</f>
        <v>44</v>
      </c>
      <c r="Z1" s="31">
        <f>VLOOKUP(Z2,列!$C$3:$D$59,2,FALSE)</f>
        <v>45</v>
      </c>
      <c r="AA1" s="31">
        <f>VLOOKUP(AA2,列!$C$3:$D$59,2,FALSE)</f>
        <v>46</v>
      </c>
      <c r="AB1" s="31">
        <f>VLOOKUP(AB2,列!$C$3:$D$59,2,FALSE)</f>
        <v>47</v>
      </c>
      <c r="AC1" s="31">
        <f>VLOOKUP(AC2,列!$C$3:$D$59,2,FALSE)</f>
        <v>48</v>
      </c>
      <c r="AD1" s="31">
        <f>VLOOKUP(AD2,列!$C$3:$D$59,2,FALSE)</f>
        <v>49</v>
      </c>
      <c r="AE1" s="31">
        <f>VLOOKUP(AE2,列!$C$3:$D$59,2,FALSE)</f>
        <v>50</v>
      </c>
      <c r="AF1" s="31">
        <f>VLOOKUP(AF2,列!$C$3:$D$59,2,FALSE)</f>
        <v>51</v>
      </c>
      <c r="AG1" s="31">
        <f>VLOOKUP(AG2,列!$C$3:$D$59,2,FALSE)</f>
        <v>52</v>
      </c>
      <c r="AH1" s="31">
        <f>VLOOKUP(AH2,列!$C$3:$D$59,2,FALSE)</f>
        <v>53</v>
      </c>
      <c r="AI1" s="31">
        <f>VLOOKUP(AI2,列!$C$3:$D$59,2,FALSE)</f>
        <v>54</v>
      </c>
      <c r="AJ1" s="31">
        <f>VLOOKUP(AJ2,列!$C$3:$D$59,2,FALSE)</f>
        <v>55</v>
      </c>
      <c r="AK1" s="31">
        <f>VLOOKUP(AK2,列!$C$3:$D$59,2,FALSE)</f>
        <v>56</v>
      </c>
      <c r="AL1" s="31">
        <f>VLOOKUP(AL2,列!$C$3:$D$59,2,FALSE)</f>
        <v>19</v>
      </c>
      <c r="AM1" s="31">
        <f>VLOOKUP(AM2,列!$C$3:$D$59,2,FALSE)</f>
        <v>23</v>
      </c>
      <c r="AN1" s="31">
        <f>VLOOKUP(AN2,列!$C$3:$D$59,2,FALSE)</f>
        <v>14</v>
      </c>
      <c r="AO1" s="31">
        <f>VLOOKUP(AO2,列!$C$3:$D$59,2,FALSE)</f>
        <v>15</v>
      </c>
      <c r="AP1" s="31">
        <f>VLOOKUP(AP2,列!$C$3:$D$59,2,FALSE)</f>
        <v>24</v>
      </c>
      <c r="AQ1" s="31">
        <f>VLOOKUP(AQ2,列!$C$3:$D$59,2,FALSE)</f>
        <v>32</v>
      </c>
      <c r="AR1" s="31">
        <f>VLOOKUP(AR2,列!$C$3:$D$59,2,FALSE)</f>
        <v>33</v>
      </c>
      <c r="AS1" s="31">
        <f>VLOOKUP(AS2,列!$C$3:$D$59,2,FALSE)</f>
        <v>34</v>
      </c>
      <c r="AT1" s="31">
        <f>VLOOKUP(AT2,列!$C$3:$D$59,2,FALSE)</f>
        <v>20</v>
      </c>
      <c r="AU1" s="31">
        <f>VLOOKUP(AU2,列!$C$3:$D$59,2,FALSE)</f>
        <v>22</v>
      </c>
      <c r="AV1" s="31">
        <f>VLOOKUP(AV2,列!$C$3:$D$59,2,FALSE)</f>
        <v>21</v>
      </c>
      <c r="AW1" s="31">
        <f>VLOOKUP(AW2,列!$C$3:$D$59,2,FALSE)</f>
        <v>35</v>
      </c>
      <c r="AX1" s="31">
        <f>VLOOKUP(AX2,列!$C$3:$D$59,2,FALSE)</f>
        <v>25</v>
      </c>
      <c r="AY1" s="31">
        <f>VLOOKUP(AY2,列!$C$3:$D$59,2,FALSE)</f>
        <v>26</v>
      </c>
      <c r="AZ1" s="31">
        <f>VLOOKUP(AZ2,列!$C$3:$D$59,2,FALSE)</f>
        <v>43</v>
      </c>
      <c r="BA1" s="31">
        <f>VLOOKUP(BA2,列!$C$3:$D$59,2,FALSE)</f>
        <v>42</v>
      </c>
      <c r="BB1" s="205" t="s">
        <v>459</v>
      </c>
      <c r="BO1" s="220" t="s">
        <v>466</v>
      </c>
    </row>
    <row r="2" spans="1:70">
      <c r="E2" s="31" t="s">
        <v>233</v>
      </c>
      <c r="F2" s="31" t="s">
        <v>31</v>
      </c>
      <c r="G2" s="31" t="s">
        <v>234</v>
      </c>
      <c r="H2" s="31" t="s">
        <v>225</v>
      </c>
      <c r="I2" s="31" t="s">
        <v>224</v>
      </c>
      <c r="J2" s="31" t="s">
        <v>235</v>
      </c>
      <c r="K2" s="31" t="s">
        <v>236</v>
      </c>
      <c r="L2" s="31" t="s">
        <v>237</v>
      </c>
      <c r="M2" s="31" t="s">
        <v>238</v>
      </c>
      <c r="N2" s="31" t="s">
        <v>189</v>
      </c>
      <c r="O2" s="31" t="s">
        <v>239</v>
      </c>
      <c r="P2" s="31" t="s">
        <v>240</v>
      </c>
      <c r="Q2" s="31" t="s">
        <v>241</v>
      </c>
      <c r="R2" s="31" t="s">
        <v>242</v>
      </c>
      <c r="S2" s="31" t="s">
        <v>243</v>
      </c>
      <c r="T2" s="31" t="s">
        <v>244</v>
      </c>
      <c r="U2" s="31" t="s">
        <v>245</v>
      </c>
      <c r="V2" s="31" t="s">
        <v>246</v>
      </c>
      <c r="W2" s="31" t="s">
        <v>247</v>
      </c>
      <c r="X2" s="31" t="s">
        <v>248</v>
      </c>
      <c r="Y2" s="31" t="s">
        <v>249</v>
      </c>
      <c r="Z2" s="31" t="s">
        <v>250</v>
      </c>
      <c r="AA2" s="31" t="s">
        <v>251</v>
      </c>
      <c r="AB2" s="31" t="s">
        <v>252</v>
      </c>
      <c r="AC2" s="31" t="s">
        <v>253</v>
      </c>
      <c r="AD2" s="31" t="s">
        <v>254</v>
      </c>
      <c r="AE2" s="31" t="s">
        <v>255</v>
      </c>
      <c r="AF2" s="31" t="s">
        <v>256</v>
      </c>
      <c r="AG2" s="31" t="s">
        <v>257</v>
      </c>
      <c r="AH2" s="31" t="s">
        <v>258</v>
      </c>
      <c r="AI2" s="31" t="s">
        <v>190</v>
      </c>
      <c r="AJ2" s="31" t="s">
        <v>259</v>
      </c>
      <c r="AK2" s="31" t="s">
        <v>260</v>
      </c>
      <c r="AL2" s="31" t="s">
        <v>273</v>
      </c>
      <c r="AM2" s="31" t="s">
        <v>407</v>
      </c>
      <c r="AN2" s="31" t="s">
        <v>412</v>
      </c>
      <c r="AO2" s="31" t="s">
        <v>413</v>
      </c>
      <c r="AP2" s="31" t="s">
        <v>408</v>
      </c>
      <c r="AQ2" s="31" t="s">
        <v>409</v>
      </c>
      <c r="AR2" s="31" t="s">
        <v>411</v>
      </c>
      <c r="AS2" s="31" t="s">
        <v>410</v>
      </c>
      <c r="AT2" s="31" t="s">
        <v>406</v>
      </c>
      <c r="AU2" s="31" t="s">
        <v>414</v>
      </c>
      <c r="AV2" s="31" t="s">
        <v>415</v>
      </c>
      <c r="AW2" s="31" t="s">
        <v>421</v>
      </c>
      <c r="AX2" s="31" t="s">
        <v>417</v>
      </c>
      <c r="AY2" s="31" t="s">
        <v>418</v>
      </c>
      <c r="AZ2" s="31" t="s">
        <v>428</v>
      </c>
      <c r="BA2" s="31" t="s">
        <v>430</v>
      </c>
      <c r="BB2" s="205" t="s">
        <v>465</v>
      </c>
      <c r="BK2" s="208" t="str">
        <f>CHAR(10)</f>
        <v xml:space="preserve">
</v>
      </c>
      <c r="BO2" s="210" t="s">
        <v>470</v>
      </c>
    </row>
    <row r="3" spans="1:70">
      <c r="B3" s="31" t="s">
        <v>230</v>
      </c>
      <c r="E3" s="129"/>
      <c r="K3" s="31" t="s">
        <v>475</v>
      </c>
      <c r="BB3" s="31" t="s">
        <v>559</v>
      </c>
      <c r="BN3" s="216" t="s">
        <v>472</v>
      </c>
      <c r="BO3" s="221" t="str">
        <f>REPT(" ",4)&amp;FIXED(9,0)</f>
        <v xml:space="preserve">    9</v>
      </c>
    </row>
    <row r="4" spans="1:70"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BB4" s="31" t="s">
        <v>475</v>
      </c>
      <c r="BN4" s="216" t="s">
        <v>471</v>
      </c>
      <c r="BO4" s="134" t="s">
        <v>568</v>
      </c>
    </row>
    <row r="5" spans="1:70" ht="12" customHeight="1">
      <c r="C5" s="244" t="s">
        <v>18</v>
      </c>
      <c r="D5" s="280" t="s">
        <v>25</v>
      </c>
      <c r="E5" s="242" t="s">
        <v>405</v>
      </c>
      <c r="F5" s="242" t="s">
        <v>399</v>
      </c>
      <c r="G5" s="319" t="s">
        <v>400</v>
      </c>
      <c r="H5" s="263" t="s">
        <v>396</v>
      </c>
      <c r="I5" s="266"/>
      <c r="J5" s="310" t="s">
        <v>401</v>
      </c>
      <c r="K5" s="238" t="s">
        <v>21</v>
      </c>
      <c r="L5" s="242" t="s">
        <v>46</v>
      </c>
      <c r="M5" s="242" t="s">
        <v>47</v>
      </c>
      <c r="N5" s="242" t="s">
        <v>265</v>
      </c>
      <c r="O5" s="263" t="s">
        <v>402</v>
      </c>
      <c r="P5" s="266"/>
      <c r="Q5" s="242" t="s">
        <v>420</v>
      </c>
      <c r="R5" s="242" t="s">
        <v>266</v>
      </c>
      <c r="S5" s="242" t="s">
        <v>267</v>
      </c>
      <c r="T5" s="242" t="s">
        <v>39</v>
      </c>
      <c r="U5" s="242" t="s">
        <v>43</v>
      </c>
      <c r="V5" s="242" t="s">
        <v>268</v>
      </c>
      <c r="W5" s="312" t="s">
        <v>434</v>
      </c>
      <c r="X5" s="313"/>
      <c r="Y5" s="314"/>
      <c r="Z5" s="315" t="s">
        <v>437</v>
      </c>
      <c r="AA5" s="316"/>
      <c r="AB5" s="242" t="s">
        <v>438</v>
      </c>
      <c r="AC5" s="242" t="s">
        <v>439</v>
      </c>
      <c r="AD5" s="263" t="s">
        <v>441</v>
      </c>
      <c r="AE5" s="242" t="s">
        <v>440</v>
      </c>
      <c r="AF5" s="266" t="s">
        <v>442</v>
      </c>
      <c r="AG5" s="310" t="s">
        <v>443</v>
      </c>
      <c r="AH5" s="242" t="s">
        <v>444</v>
      </c>
      <c r="AI5" s="263" t="s">
        <v>422</v>
      </c>
      <c r="AJ5" s="275"/>
      <c r="AK5" s="266"/>
      <c r="AL5" s="242" t="s">
        <v>147</v>
      </c>
      <c r="AM5" s="246" t="s">
        <v>286</v>
      </c>
      <c r="AN5" s="247"/>
      <c r="AO5" s="247"/>
      <c r="AP5" s="248"/>
      <c r="AQ5" s="246" t="s">
        <v>275</v>
      </c>
      <c r="AR5" s="247"/>
      <c r="AS5" s="248"/>
      <c r="AT5" s="242" t="s">
        <v>279</v>
      </c>
      <c r="AU5" s="257" t="s">
        <v>295</v>
      </c>
      <c r="AV5" s="259" t="s">
        <v>296</v>
      </c>
      <c r="AW5" s="242" t="s">
        <v>309</v>
      </c>
      <c r="AX5" s="244" t="s">
        <v>419</v>
      </c>
      <c r="AY5" s="271" t="s">
        <v>166</v>
      </c>
      <c r="AZ5" s="242" t="s">
        <v>429</v>
      </c>
      <c r="BA5" s="242" t="s">
        <v>431</v>
      </c>
      <c r="BB5" s="31" t="s">
        <v>560</v>
      </c>
      <c r="BO5" s="134" t="s">
        <v>466</v>
      </c>
    </row>
    <row r="6" spans="1:70" ht="12" customHeight="1" thickBot="1">
      <c r="B6" t="e">
        <f>MATCH("MA",C10:C54,-1)</f>
        <v>#N/A</v>
      </c>
      <c r="C6" s="279"/>
      <c r="D6" s="281"/>
      <c r="E6" s="235"/>
      <c r="F6" s="235"/>
      <c r="G6" s="320"/>
      <c r="H6" s="172" t="s">
        <v>397</v>
      </c>
      <c r="I6" s="172" t="s">
        <v>398</v>
      </c>
      <c r="J6" s="311"/>
      <c r="K6" s="239"/>
      <c r="L6" s="243"/>
      <c r="M6" s="243"/>
      <c r="N6" s="243"/>
      <c r="O6" s="267"/>
      <c r="P6" s="268"/>
      <c r="Q6" s="243"/>
      <c r="R6" s="235"/>
      <c r="S6" s="235"/>
      <c r="T6" s="243"/>
      <c r="U6" s="243"/>
      <c r="V6" s="243"/>
      <c r="W6" s="243" t="s">
        <v>270</v>
      </c>
      <c r="X6" s="251" t="s">
        <v>432</v>
      </c>
      <c r="Y6" s="277" t="s">
        <v>433</v>
      </c>
      <c r="Z6" s="317"/>
      <c r="AA6" s="318"/>
      <c r="AB6" s="243"/>
      <c r="AC6" s="243"/>
      <c r="AD6" s="264"/>
      <c r="AE6" s="243"/>
      <c r="AF6" s="309"/>
      <c r="AG6" s="311"/>
      <c r="AH6" s="243"/>
      <c r="AI6" s="242" t="s">
        <v>427</v>
      </c>
      <c r="AJ6" s="242" t="s">
        <v>426</v>
      </c>
      <c r="AK6" s="242" t="s">
        <v>423</v>
      </c>
      <c r="AL6" s="243"/>
      <c r="AM6" s="264" t="s">
        <v>278</v>
      </c>
      <c r="AN6" s="263" t="s">
        <v>301</v>
      </c>
      <c r="AO6" s="266"/>
      <c r="AP6" s="269" t="s">
        <v>300</v>
      </c>
      <c r="AQ6" s="242" t="s">
        <v>278</v>
      </c>
      <c r="AR6" s="161"/>
      <c r="AS6" s="161"/>
      <c r="AT6" s="243"/>
      <c r="AU6" s="258"/>
      <c r="AV6" s="260"/>
      <c r="AW6" s="243"/>
      <c r="AX6" s="279"/>
      <c r="AY6" s="272"/>
      <c r="AZ6" s="243"/>
      <c r="BA6" s="243"/>
      <c r="BB6" s="31" t="s">
        <v>561</v>
      </c>
      <c r="BO6" s="134" t="s">
        <v>467</v>
      </c>
    </row>
    <row r="7" spans="1:70" ht="15" thickTop="1" thickBot="1">
      <c r="A7" s="216" t="s">
        <v>468</v>
      </c>
      <c r="B7" s="218" t="e">
        <f>B6-1</f>
        <v>#N/A</v>
      </c>
      <c r="C7" s="139"/>
      <c r="D7" s="78"/>
      <c r="E7" s="142" t="s">
        <v>262</v>
      </c>
      <c r="F7" s="142" t="s">
        <v>261</v>
      </c>
      <c r="G7" s="320"/>
      <c r="H7" s="142" t="s">
        <v>263</v>
      </c>
      <c r="I7" s="142" t="s">
        <v>264</v>
      </c>
      <c r="J7" s="311"/>
      <c r="K7" s="142" t="s">
        <v>70</v>
      </c>
      <c r="L7" s="142" t="s">
        <v>53</v>
      </c>
      <c r="M7" s="142" t="s">
        <v>71</v>
      </c>
      <c r="N7" s="142" t="s">
        <v>52</v>
      </c>
      <c r="O7" s="178" t="s">
        <v>403</v>
      </c>
      <c r="P7" s="178" t="s">
        <v>404</v>
      </c>
      <c r="Q7" s="243"/>
      <c r="R7" s="235"/>
      <c r="S7" s="235"/>
      <c r="T7" s="142" t="s">
        <v>40</v>
      </c>
      <c r="U7" s="142" t="s">
        <v>41</v>
      </c>
      <c r="V7" s="142" t="s">
        <v>269</v>
      </c>
      <c r="W7" s="235"/>
      <c r="X7" s="252"/>
      <c r="Y7" s="278"/>
      <c r="Z7" s="251" t="s">
        <v>435</v>
      </c>
      <c r="AA7" s="251" t="s">
        <v>436</v>
      </c>
      <c r="AB7" s="243"/>
      <c r="AC7" s="243"/>
      <c r="AD7" s="264"/>
      <c r="AE7" s="243"/>
      <c r="AF7" s="309"/>
      <c r="AG7" s="311"/>
      <c r="AH7" s="243"/>
      <c r="AI7" s="243"/>
      <c r="AJ7" s="243"/>
      <c r="AK7" s="243"/>
      <c r="AL7" s="173"/>
      <c r="AM7" s="264"/>
      <c r="AN7" s="267"/>
      <c r="AO7" s="268"/>
      <c r="AP7" s="270"/>
      <c r="AQ7" s="243"/>
      <c r="AR7" s="173" t="s">
        <v>92</v>
      </c>
      <c r="AS7" s="173" t="s">
        <v>292</v>
      </c>
      <c r="AT7" s="243"/>
      <c r="AU7" s="258"/>
      <c r="AV7" s="260"/>
      <c r="AW7" s="243"/>
      <c r="AX7" s="181"/>
      <c r="AY7" s="81"/>
      <c r="AZ7" s="243"/>
      <c r="BA7" s="140"/>
      <c r="BB7" s="31" t="s">
        <v>562</v>
      </c>
      <c r="BO7" s="219" t="e">
        <f>RIGHT(REPT(" ",5)&amp;TEXT(BP7,"####0"),5)</f>
        <v>#N/A</v>
      </c>
      <c r="BP7" s="31" t="e">
        <f>$B$7</f>
        <v>#N/A</v>
      </c>
    </row>
    <row r="8" spans="1:70" ht="15.75" thickTop="1">
      <c r="A8" s="31">
        <v>1</v>
      </c>
      <c r="B8" s="137" t="s">
        <v>229</v>
      </c>
      <c r="C8" s="80"/>
      <c r="D8" s="78"/>
      <c r="E8" s="142" t="s">
        <v>388</v>
      </c>
      <c r="F8" s="142" t="s">
        <v>388</v>
      </c>
      <c r="G8" s="142" t="s">
        <v>68</v>
      </c>
      <c r="H8" s="142" t="s">
        <v>388</v>
      </c>
      <c r="I8" s="142" t="s">
        <v>388</v>
      </c>
      <c r="J8" s="142" t="s">
        <v>69</v>
      </c>
      <c r="K8" s="142" t="s">
        <v>390</v>
      </c>
      <c r="L8" s="18"/>
      <c r="M8" s="142" t="s">
        <v>388</v>
      </c>
      <c r="N8" s="142"/>
      <c r="O8" s="142"/>
      <c r="P8" s="138"/>
      <c r="Q8" s="173"/>
      <c r="R8" s="235"/>
      <c r="S8" s="235"/>
      <c r="T8" s="142" t="s">
        <v>388</v>
      </c>
      <c r="U8" s="142" t="s">
        <v>42</v>
      </c>
      <c r="V8" s="142" t="s">
        <v>42</v>
      </c>
      <c r="W8" s="235"/>
      <c r="X8" s="143" t="s">
        <v>272</v>
      </c>
      <c r="Y8" s="143" t="s">
        <v>271</v>
      </c>
      <c r="Z8" s="252"/>
      <c r="AA8" s="252"/>
      <c r="AB8" s="243"/>
      <c r="AC8" s="243"/>
      <c r="AD8" s="138"/>
      <c r="AE8" s="138"/>
      <c r="AF8" s="138"/>
      <c r="AG8" s="173" t="s">
        <v>388</v>
      </c>
      <c r="AH8" s="141"/>
      <c r="AI8" s="141" t="s">
        <v>424</v>
      </c>
      <c r="AJ8" s="177" t="s">
        <v>425</v>
      </c>
      <c r="AK8" s="141"/>
      <c r="AL8" s="174" t="s">
        <v>145</v>
      </c>
      <c r="AM8" s="264"/>
      <c r="AN8" s="173"/>
      <c r="AO8" s="173"/>
      <c r="AP8" s="270"/>
      <c r="AQ8" s="173"/>
      <c r="AR8" s="173"/>
      <c r="AS8" s="173"/>
      <c r="AT8" s="177"/>
      <c r="AU8" s="258"/>
      <c r="AV8" s="260"/>
      <c r="AW8" s="243"/>
      <c r="AX8" s="177"/>
      <c r="AY8" s="179"/>
      <c r="AZ8" s="161"/>
      <c r="BA8" s="141"/>
      <c r="BB8" s="31" t="s">
        <v>563</v>
      </c>
      <c r="BO8" s="215">
        <f ca="1">NOW()</f>
        <v>43354.473871527778</v>
      </c>
    </row>
    <row r="9" spans="1:70">
      <c r="A9" t="e">
        <f>MATCH(B9,'mat2'!$F$1:$F$196,0)</f>
        <v>#N/A</v>
      </c>
      <c r="B9">
        <v>19</v>
      </c>
      <c r="C9" s="83" t="e">
        <f>VLOOKUP($A$9-1,'mat2'!$A$1:$BE$400,C$1,FALSE)</f>
        <v>#N/A</v>
      </c>
      <c r="D9" s="84" t="e">
        <f>VLOOKUP($A$9-1,'mat2'!$A$1:$BE$400,D$1,FALSE)</f>
        <v>#N/A</v>
      </c>
      <c r="E9" s="15" t="e">
        <f>VLOOKUP($A$9-1,'mat2'!$A$1:$BE$400,E$1,FALSE)</f>
        <v>#N/A</v>
      </c>
      <c r="F9" s="15" t="e">
        <f>VLOOKUP($A$9-1,'mat2'!$A$1:$BE$400,F$1,FALSE)</f>
        <v>#N/A</v>
      </c>
      <c r="G9" s="15" t="e">
        <f>VLOOKUP($A$9-1,'mat2'!$A$1:$BE$400,G$1,FALSE)</f>
        <v>#N/A</v>
      </c>
      <c r="H9" s="15" t="e">
        <f>VLOOKUP($A$9-1,'mat2'!$A$1:$BE$400,H$1,FALSE)</f>
        <v>#N/A</v>
      </c>
      <c r="I9" s="15" t="e">
        <f>VLOOKUP($A$9-1,'mat2'!$A$1:$BE$400,I$1,FALSE)</f>
        <v>#N/A</v>
      </c>
      <c r="J9" s="15" t="e">
        <f>VLOOKUP($A$9-1,'mat2'!$A$1:$BE$400,J$1,FALSE)</f>
        <v>#N/A</v>
      </c>
      <c r="K9" s="15" t="e">
        <f>VLOOKUP($A$9-1,'mat2'!$A$1:$BE$400,K$1,FALSE)</f>
        <v>#N/A</v>
      </c>
      <c r="L9" s="15" t="e">
        <f>VLOOKUP($A$9-1,'mat2'!$A$1:$BE$400,L$1,FALSE)</f>
        <v>#N/A</v>
      </c>
      <c r="M9" s="15" t="e">
        <f>VLOOKUP($A$9-1,'mat2'!$A$1:$BE$400,M$1,FALSE)</f>
        <v>#N/A</v>
      </c>
      <c r="N9" s="15" t="e">
        <f>VLOOKUP($A$9-1,'mat2'!$A$1:$BE$400,N$1,FALSE)</f>
        <v>#N/A</v>
      </c>
      <c r="O9" s="15" t="e">
        <f>VLOOKUP($A$9-1,'mat2'!$A$1:$BE$400,O$1,FALSE)</f>
        <v>#N/A</v>
      </c>
      <c r="P9" s="15" t="e">
        <f>VLOOKUP($A$9-1,'mat2'!$A$1:$BE$400,P$1,FALSE)</f>
        <v>#N/A</v>
      </c>
      <c r="Q9" s="15" t="e">
        <f>VLOOKUP($A$9-1,'mat2'!$A$1:$BE$400,Q$1,FALSE)</f>
        <v>#N/A</v>
      </c>
      <c r="R9" s="15" t="e">
        <f>VLOOKUP($A$9-1,'mat2'!$A$1:$BE$400,R$1,FALSE)</f>
        <v>#N/A</v>
      </c>
      <c r="S9" s="15" t="e">
        <f>VLOOKUP($A$9-1,'mat2'!$A$1:$BE$400,S$1,FALSE)</f>
        <v>#N/A</v>
      </c>
      <c r="T9" s="15" t="e">
        <f>VLOOKUP($A$9-1,'mat2'!$A$1:$BE$400,T$1,FALSE)</f>
        <v>#N/A</v>
      </c>
      <c r="U9" s="15" t="e">
        <f>VLOOKUP($A$9-1,'mat2'!$A$1:$BE$400,U$1,FALSE)</f>
        <v>#N/A</v>
      </c>
      <c r="V9" s="15" t="e">
        <f>VLOOKUP($A$9-1,'mat2'!$A$1:$BE$400,V$1,FALSE)</f>
        <v>#N/A</v>
      </c>
      <c r="W9" s="15" t="e">
        <f>VLOOKUP($A$9-1,'mat2'!$A$1:$BE$400,W$1,FALSE)</f>
        <v>#N/A</v>
      </c>
      <c r="X9" s="15" t="e">
        <f>VLOOKUP($A$9-1,'mat2'!$A$1:$BE$400,X$1,FALSE)</f>
        <v>#N/A</v>
      </c>
      <c r="Y9" s="15" t="e">
        <f>VLOOKUP($A$9-1,'mat2'!$A$1:$BE$400,Y$1,FALSE)</f>
        <v>#N/A</v>
      </c>
      <c r="Z9" s="15" t="e">
        <f>VLOOKUP($A$9-1,'mat2'!$A$1:$BE$400,Z$1,FALSE)</f>
        <v>#N/A</v>
      </c>
      <c r="AA9" s="15" t="e">
        <f>VLOOKUP($A$9-1,'mat2'!$A$1:$BE$400,AA$1,FALSE)</f>
        <v>#N/A</v>
      </c>
      <c r="AB9" s="15" t="e">
        <f>VLOOKUP($A$9-1,'mat2'!$A$1:$BE$400,AB$1,FALSE)</f>
        <v>#N/A</v>
      </c>
      <c r="AC9" s="15" t="e">
        <f>VLOOKUP($A$9-1,'mat2'!$A$1:$BE$400,AC$1,FALSE)</f>
        <v>#N/A</v>
      </c>
      <c r="AD9" s="15" t="e">
        <f>VLOOKUP($A$9-1,'mat2'!$A$1:$BE$400,AD$1,FALSE)</f>
        <v>#N/A</v>
      </c>
      <c r="AE9" s="15" t="e">
        <f>VLOOKUP($A$9-1,'mat2'!$A$1:$BE$400,AE$1,FALSE)</f>
        <v>#N/A</v>
      </c>
      <c r="AF9" s="15" t="e">
        <f>VLOOKUP($A$9-1,'mat2'!$A$1:$BE$400,AF$1,FALSE)</f>
        <v>#N/A</v>
      </c>
      <c r="AG9" s="15" t="e">
        <f>VLOOKUP($A$9-1,'mat2'!$A$1:$BE$400,AG$1,FALSE)</f>
        <v>#N/A</v>
      </c>
      <c r="AH9" s="15" t="e">
        <f>VLOOKUP($A$9-1,'mat2'!$A$1:$BE$400,AH$1,FALSE)</f>
        <v>#N/A</v>
      </c>
      <c r="AI9" s="15" t="e">
        <f>VLOOKUP($A$9-1,'mat2'!$A$1:$BE$400,AI$1,FALSE)</f>
        <v>#N/A</v>
      </c>
      <c r="AJ9" s="15" t="e">
        <f>VLOOKUP($A$9-1,'mat2'!$A$1:$BE$400,AJ$1,FALSE)</f>
        <v>#N/A</v>
      </c>
      <c r="AK9" s="15" t="e">
        <f>VLOOKUP($A$9-1,'mat2'!$A$1:$BE$400,AK$1,FALSE)</f>
        <v>#N/A</v>
      </c>
      <c r="AL9" s="174" t="e">
        <f>VLOOKUP($A$9-1,'mat2'!$A$1:$BE$400,AL$1,FALSE)</f>
        <v>#N/A</v>
      </c>
      <c r="AM9" s="174" t="e">
        <f>VLOOKUP($A$9-1,'mat2'!$A$1:$BE$400,AM$1,FALSE)</f>
        <v>#N/A</v>
      </c>
      <c r="AN9" s="15" t="e">
        <f>VLOOKUP($A$9-1,'mat2'!$A$1:$BE$400,AN$1,FALSE)</f>
        <v>#N/A</v>
      </c>
      <c r="AO9" s="15" t="e">
        <f>VLOOKUP($A$9-1,'mat2'!$A$1:$BE$400,AO$1,FALSE)</f>
        <v>#N/A</v>
      </c>
      <c r="AP9" s="15" t="e">
        <f>VLOOKUP($A$9-1,'mat2'!$A$1:$BE$400,AP$1,FALSE)</f>
        <v>#N/A</v>
      </c>
      <c r="AQ9" s="174" t="e">
        <f>VLOOKUP($A$9-1,'mat2'!$A$1:$BE$400,AQ$1,FALSE)</f>
        <v>#N/A</v>
      </c>
      <c r="AR9" s="174" t="e">
        <f>VLOOKUP($A$9-1,'mat2'!$A$1:$BE$400,AR$1,FALSE)</f>
        <v>#N/A</v>
      </c>
      <c r="AS9" s="174" t="e">
        <f>VLOOKUP($A$9-1,'mat2'!$A$1:$BE$400,AS$1,FALSE)</f>
        <v>#N/A</v>
      </c>
      <c r="AT9" s="15" t="e">
        <f>VLOOKUP($A$9-1,'mat2'!$A$1:$BE$400,AT$1,FALSE)</f>
        <v>#N/A</v>
      </c>
      <c r="AU9" s="15" t="e">
        <f>VLOOKUP($A$9-1,'mat2'!$A$1:$BE$400,AU$1,FALSE)</f>
        <v>#N/A</v>
      </c>
      <c r="AV9" s="15" t="e">
        <f>VLOOKUP($A$9-1,'mat2'!$A$1:$BE$400,AV$1,FALSE)</f>
        <v>#N/A</v>
      </c>
      <c r="AW9" s="15" t="e">
        <f>VLOOKUP($A$9-1,'mat2'!$A$1:$BE$400,AW$1,FALSE)</f>
        <v>#N/A</v>
      </c>
      <c r="AX9" s="6" t="e">
        <f>VLOOKUP($A$9-1,'mat2'!$A$1:$BE$400,AX$1,FALSE)</f>
        <v>#N/A</v>
      </c>
      <c r="AY9" s="6" t="e">
        <f>VLOOKUP($A$9-1,'mat2'!$A$1:$BE$400,AY$1,FALSE)</f>
        <v>#N/A</v>
      </c>
      <c r="AZ9" s="15" t="e">
        <f>VLOOKUP($A$9-1,'mat2'!$A$1:$BE$400,AZ$1,FALSE)</f>
        <v>#N/A</v>
      </c>
      <c r="BA9" s="15" t="e">
        <f>VLOOKUP($A$9-1,'mat2'!$A$1:$BE$400,BA$1,FALSE)</f>
        <v>#N/A</v>
      </c>
      <c r="BB9" s="206">
        <f>IF($B$9&gt;=10000,0,IF($B$9&gt;=1000,1,IF($B$9&gt;=100,2,IF($B$9&gt;=10,3,4))))</f>
        <v>3</v>
      </c>
      <c r="BD9" s="204"/>
      <c r="BO9" s="215">
        <f ca="1">NOW()</f>
        <v>43354.473871527778</v>
      </c>
    </row>
    <row r="10" spans="1:70">
      <c r="A10" t="e">
        <f>A9</f>
        <v>#N/A</v>
      </c>
      <c r="B10" s="136">
        <v>1</v>
      </c>
      <c r="C10" s="135" t="e">
        <f>VLOOKUP($A10,'mat2'!$A$1:$BE$400,C$1,FALSE)</f>
        <v>#N/A</v>
      </c>
      <c r="D10" s="32" t="e">
        <f>VLOOKUP($A10,'mat2'!$A$1:$BE$400,D$1,FALSE)</f>
        <v>#N/A</v>
      </c>
      <c r="E10" s="53" t="e">
        <f>VLOOKUP($A10,'mat2'!$A$1:$BE$400,E$1,FALSE)</f>
        <v>#N/A</v>
      </c>
      <c r="F10" s="145" t="e">
        <f>VLOOKUP($A10,'mat2'!$A$1:$BE$400,F$1,FALSE)</f>
        <v>#N/A</v>
      </c>
      <c r="G10" s="144" t="e">
        <f>VLOOKUP($A10,'mat2'!$A$1:$BE$400,G$1,FALSE)</f>
        <v>#N/A</v>
      </c>
      <c r="H10" s="85" t="e">
        <f>VLOOKUP($A10,'mat2'!$A$1:$BE$400,H$1,FALSE)</f>
        <v>#N/A</v>
      </c>
      <c r="I10" s="85" t="e">
        <f>VLOOKUP($A10,'mat2'!$A$1:$BE$400,I$1,FALSE)</f>
        <v>#N/A</v>
      </c>
      <c r="J10" s="86" t="e">
        <f>VLOOKUP($A10,'mat2'!$A$1:$BE$400,J$1,FALSE)</f>
        <v>#N/A</v>
      </c>
      <c r="K10" s="71" t="e">
        <f>VLOOKUP($A10,'mat2'!$A$1:$BE$400,K$1,FALSE)</f>
        <v>#N/A</v>
      </c>
      <c r="L10" s="71" t="e">
        <f>VLOOKUP($A10,'mat2'!$A$1:$BE$400,L$1,FALSE)</f>
        <v>#N/A</v>
      </c>
      <c r="M10" s="87" t="e">
        <f>VLOOKUP($A10,'mat2'!$A$1:$BE$400,M$1,FALSE)</f>
        <v>#N/A</v>
      </c>
      <c r="N10" s="71" t="e">
        <f>VLOOKUP($A10,'mat2'!$A$1:$BE$400,N$1,FALSE)</f>
        <v>#N/A</v>
      </c>
      <c r="O10" s="71" t="e">
        <f>VLOOKUP($A10,'mat2'!$A$1:$BE$400,O$1,FALSE)</f>
        <v>#N/A</v>
      </c>
      <c r="P10" s="71" t="e">
        <f>VLOOKUP($A10,'mat2'!$A$1:$BE$400,P$1,FALSE)</f>
        <v>#N/A</v>
      </c>
      <c r="Q10" s="71" t="e">
        <f>VLOOKUP($A10,'mat2'!$A$1:$BE$400,Q$1,FALSE)</f>
        <v>#N/A</v>
      </c>
      <c r="R10" s="70" t="e">
        <f>VLOOKUP($A10,'mat2'!$A$1:$BE$400,R$1,FALSE)</f>
        <v>#N/A</v>
      </c>
      <c r="S10" s="70" t="e">
        <f>VLOOKUP($A10,'mat2'!$A$1:$BE$400,S$1,FALSE)</f>
        <v>#N/A</v>
      </c>
      <c r="T10" s="53" t="e">
        <f>VLOOKUP($A10,'mat2'!$A$1:$BE$400,T$1,FALSE)</f>
        <v>#N/A</v>
      </c>
      <c r="U10" s="53" t="e">
        <f>VLOOKUP($A10,'mat2'!$A$1:$BE$400,U$1,FALSE)</f>
        <v>#N/A</v>
      </c>
      <c r="V10" s="53" t="e">
        <f>VLOOKUP($A10,'mat2'!$A$1:$BE$400,V$1,FALSE)</f>
        <v>#N/A</v>
      </c>
      <c r="W10" s="71" t="e">
        <f>VLOOKUP($A10,'mat2'!$A$1:$BE$400,W$1,FALSE)</f>
        <v>#N/A</v>
      </c>
      <c r="X10" s="71" t="e">
        <f>VLOOKUP($A10,'mat2'!$A$1:$BE$400,X$1,FALSE)</f>
        <v>#N/A</v>
      </c>
      <c r="Y10" s="71" t="e">
        <f>VLOOKUP($A10,'mat2'!$A$1:$BE$400,Y$1,FALSE)</f>
        <v>#N/A</v>
      </c>
      <c r="Z10" s="71" t="e">
        <f>VLOOKUP($A10,'mat2'!$A$1:$BE$400,Z$1,FALSE)</f>
        <v>#N/A</v>
      </c>
      <c r="AA10" s="71" t="e">
        <f>VLOOKUP($A10,'mat2'!$A$1:$BE$400,AA$1,FALSE)</f>
        <v>#N/A</v>
      </c>
      <c r="AB10" s="71" t="e">
        <f>VLOOKUP($A10,'mat2'!$A$1:$BE$400,AB$1,FALSE)</f>
        <v>#N/A</v>
      </c>
      <c r="AC10" s="71" t="e">
        <f>VLOOKUP($A10,'mat2'!$A$1:$BE$400,AC$1,FALSE)</f>
        <v>#N/A</v>
      </c>
      <c r="AD10" s="71" t="e">
        <f>VLOOKUP($A10,'mat2'!$A$1:$BE$400,AD$1,FALSE)</f>
        <v>#N/A</v>
      </c>
      <c r="AE10" s="71" t="e">
        <f>VLOOKUP($A10,'mat2'!$A$1:$BE$400,AE$1,FALSE)</f>
        <v>#N/A</v>
      </c>
      <c r="AF10" s="71" t="e">
        <f>VLOOKUP($A10,'mat2'!$A$1:$BE$400,AF$1,FALSE)</f>
        <v>#N/A</v>
      </c>
      <c r="AG10" s="71" t="e">
        <f>VLOOKUP($A10,'mat2'!$A$1:$BE$400,AG$1,FALSE)</f>
        <v>#N/A</v>
      </c>
      <c r="AH10" s="71" t="e">
        <f>VLOOKUP($A10,'mat2'!$A$1:$BE$400,AH$1,FALSE)</f>
        <v>#N/A</v>
      </c>
      <c r="AI10" s="71" t="e">
        <f>VLOOKUP($A10,'mat2'!$A$1:$BE$400,AI$1,FALSE)</f>
        <v>#N/A</v>
      </c>
      <c r="AJ10" s="71" t="e">
        <f>VLOOKUP($A10,'mat2'!$A$1:$BE$400,AJ$1,FALSE)</f>
        <v>#N/A</v>
      </c>
      <c r="AK10" s="70" t="e">
        <f>VLOOKUP($A10,'mat2'!$A$1:$BE$400,AK$1,FALSE)</f>
        <v>#N/A</v>
      </c>
      <c r="AL10" s="34" t="e">
        <f>VLOOKUP($A10,'mat2'!$A$1:$BE$400,AL$1,FALSE)</f>
        <v>#N/A</v>
      </c>
      <c r="AM10" s="70" t="e">
        <f>VLOOKUP($A10,'mat2'!$A$1:$BE$400,AM$1,FALSE)</f>
        <v>#N/A</v>
      </c>
      <c r="AN10" s="163" t="e">
        <f>VLOOKUP($A10,'mat2'!$A$1:$BE$400,AN$1,FALSE)</f>
        <v>#N/A</v>
      </c>
      <c r="AO10" s="163" t="e">
        <f>VLOOKUP($A10,'mat2'!$A$1:$BE$400,AO$1,FALSE)</f>
        <v>#N/A</v>
      </c>
      <c r="AP10" s="71" t="e">
        <f>VLOOKUP($A10,'mat2'!$A$1:$BE$400,AP$1,FALSE)</f>
        <v>#N/A</v>
      </c>
      <c r="AQ10" s="70" t="e">
        <f>VLOOKUP($A10,'mat2'!$A$1:$BE$400,AQ$1,FALSE)</f>
        <v>#N/A</v>
      </c>
      <c r="AR10" s="33" t="e">
        <f>VLOOKUP($A10,'mat2'!$A$1:$BE$400,AR$1,FALSE)</f>
        <v>#N/A</v>
      </c>
      <c r="AS10" s="33" t="e">
        <f>VLOOKUP($A10,'mat2'!$A$1:$BE$400,AS$1,FALSE)</f>
        <v>#N/A</v>
      </c>
      <c r="AT10" s="70" t="e">
        <f>VLOOKUP($A10,'mat2'!$A$1:$BE$400,AT$1,FALSE)</f>
        <v>#N/A</v>
      </c>
      <c r="AU10" s="70" t="e">
        <f>VLOOKUP($A10,'mat2'!$A$1:$BE$400,AU$1,FALSE)</f>
        <v>#N/A</v>
      </c>
      <c r="AV10" s="70" t="e">
        <f>VLOOKUP($A10,'mat2'!$A$1:$BE$400,AV$1,FALSE)</f>
        <v>#N/A</v>
      </c>
      <c r="AW10" s="70" t="e">
        <f>VLOOKUP($A10,'mat2'!$A$1:$BE$400,AW$1,FALSE)</f>
        <v>#N/A</v>
      </c>
      <c r="AX10" s="105" t="e">
        <f>VLOOKUP($A10,'mat2'!$A$1:$BE$400,AX$1,FALSE)</f>
        <v>#N/A</v>
      </c>
      <c r="AY10" s="88" t="e">
        <f>VLOOKUP($A10,'mat2'!$A$1:$BE$400,AY$1,FALSE)</f>
        <v>#N/A</v>
      </c>
      <c r="AZ10" s="33" t="e">
        <f>VLOOKUP($A10,'mat2'!$A$1:$BE$400,AZ$1,FALSE)</f>
        <v>#N/A</v>
      </c>
      <c r="BA10" s="105" t="e">
        <f>VLOOKUP($A10,'mat2'!$A$1:$BE$400,BA$1,FALSE)</f>
        <v>#N/A</v>
      </c>
      <c r="BB10" s="206" t="e">
        <f>BD10&amp;$BK$2&amp;$BB$3&amp;$BK$2&amp;BE10&amp;$BK$2&amp;$BB$4&amp;$BK$2&amp;BF10&amp;$BK$2&amp;$BB$5&amp;$BK$2&amp;BG10&amp;$BK$2&amp;$BB$6&amp;$BK$2&amp;BH10&amp;$BK$2&amp;$BB$7&amp;$BK$2&amp;BI10&amp;$BK$2&amp;$BB$8&amp;$BK$2&amp;BJ10&amp;$BK$2&amp;$BB$2</f>
        <v>#N/A</v>
      </c>
      <c r="BC10" s="206" t="e">
        <f>IF($C10&gt;=10000,0,IF($C10&gt;=1000,1,IF($C10&gt;=100,2,IF($C10&gt;=10,3,4))))</f>
        <v>#N/A</v>
      </c>
      <c r="BD10" s="209" t="e">
        <f>REPT(" ",BC10)&amp;FIXED($C10,0,1)&amp;REPT(" ",$BB$9)&amp;FIXED($B$9,0,1)&amp;" "&amp;$D10&amp;"###"&amp;D10</f>
        <v>#N/A</v>
      </c>
      <c r="BE10" s="207" t="e">
        <f>RIGHT(REPT(" ",10)&amp;TEXT($E10,"####0.0000"),10)&amp;RIGHT(REPT(" ",10)&amp;TEXT($F10,"#######0.0"),10)&amp;RIGHT(REPT(" ",10)&amp;TEXT($G10,"####0.0000"),10)&amp;RIGHT(REPT(" ",10)&amp;TEXT($H10,"#######0.0"),10)&amp;RIGHT(REPT(" ",10)&amp;TEXT($I10,"#######0.0"),10)&amp;RIGHT(REPT(" ",10)&amp;TEXT($J10,"####0.0000"),10)&amp;RIGHT(REPT(" ",10)&amp;TEXT($AN10,"0.0000E+0"),10)&amp;RIGHT(REPT(" ",10)&amp;TEXT($AO10,"0.0000E+0"),10)</f>
        <v>#N/A</v>
      </c>
      <c r="BF10" s="212" t="e">
        <f>RIGHT(REPT(" ",10)&amp;TEXT($K10,"####0.0000"),10)&amp;RIGHT(REPT(" ",10)&amp;TEXT($L10,"####0.0000"),10)&amp;RIGHT(REPT(" ",10)&amp;TEXT($M10,"0.0000E+0"),10)&amp;RIGHT(REPT(" ",10)&amp;TEXT($AL10,"####0.0000"),10)&amp;RIGHT(REPT(" ",5)&amp;TEXT($AT10,"####0"),5)&amp;RIGHT(REPT(" ",5)&amp;TEXT($AV10,"####0"),5)&amp;RIGHT(REPT(" ",5)&amp;TEXT($AU10,"####0"),5)&amp;RIGHT(REPT(" ",5)&amp;TEXT($AM10,"####0"),5)&amp;RIGHT(REPT(" ",10)&amp;TEXT($AP10,"####0.0000"),10)&amp;RIGHT(REPT(" ",5)&amp;TEXT($AX10,"####0"),5)&amp;RIGHT(REPT(" ",5)&amp;TEXT($AY10,"####0"),5)</f>
        <v>#N/A</v>
      </c>
      <c r="BG10" s="210" t="e">
        <f>RIGHT(REPT(" ",10)&amp;TEXT($N10,"####0.0000"),10)&amp;RIGHT(REPT(" ",10)&amp;TEXT($O10,"####0.0000"),10)&amp;RIGHT(REPT(" ",10)&amp;TEXT($P10,"####0.0000"),10)&amp;RIGHT(REPT(" ",10)&amp;TEXT($Q10,"####0.0000"),10)&amp;RIGHT(REPT(" ",5)&amp;TEXT($R10,"####0"),5)&amp;RIGHT(REPT(" ",5)&amp;TEXT($AQ10,"####0"),5)&amp;RIGHT(REPT(" ",10)&amp;TEXT($AR10,"0.0000E+0"),10)&amp;RIGHT(REPT(" ",10)&amp;TEXT($AS10,"0.0000E+0"),10)&amp;RIGHT(REPT(" ",5)&amp;TEXT($AW10,"#####0"),5)&amp;RIGHT(REPT(" ",5)&amp;TEXT($S10,"####0"),5)</f>
        <v>#N/A</v>
      </c>
      <c r="BH10" s="214" t="e">
        <f>RIGHT(REPT(" ",10)&amp;TEXT($T10,"####0.0000"),10)&amp;RIGHT(REPT(" ",10)&amp;TEXT($U10,"####0.0000"),10)&amp;RIGHT(REPT(" ",10)&amp;TEXT($V10,"####0.0000"),10)&amp;RIGHT(REPT(" ",10)&amp;TEXT($W10,"####0.0000"),10)&amp;RIGHT(REPT(" ",10)&amp;TEXT($X10,"####0.0000"),10)&amp;REPT(" ",15)&amp;RIGHT(REPT(" ",5)&amp;TEXT($BA10,"####0"),5)&amp;RIGHT(REPT(" ",10)&amp;TEXT($AZ10,"0.0000E+0"),10)</f>
        <v>#N/A</v>
      </c>
      <c r="BI10" s="211" t="e">
        <f>RIGHT(REPT(" ",10)&amp;TEXT($Y10,"####0.0000"),10)&amp;RIGHT(REPT(" ",10)&amp;TEXT($Z10,"####0.0000"),10)&amp;RIGHT(REPT(" ",10)&amp;TEXT($AA10,"####0.0000"),10)&amp;RIGHT(REPT(" ",10)&amp;TEXT($AB10,"####0.0000"),10)&amp;RIGHT(REPT(" ",10)&amp;TEXT($AC10,"####0.0000"),10)&amp;RIGHT(REPT(" ",10)&amp;TEXT($AD10,"####0.0000"),10)&amp;RIGHT(REPT(" ",10)&amp;TEXT($AE10,"####0.0000"),10)&amp;RIGHT(REPT(" ",10)&amp;TEXT($AF10,"####0.0000"),10)</f>
        <v>#N/A</v>
      </c>
      <c r="BJ10" s="213" t="e">
        <f>RIGHT(REPT(" ",10)&amp;TEXT($AG10,"####0.0000"),10)&amp;RIGHT(REPT(" ",10)&amp;TEXT($AH10,"####0.0000"),10)&amp;RIGHT(REPT(" ",10)&amp;TEXT($AI10,"####0.0000"),10)&amp;RIGHT(REPT(" ",10)&amp;TEXT($AJ10,"####0.0000"),10)&amp;RIGHT(REPT(" ",5)&amp;TEXT($AK10,"####0"),5)</f>
        <v>#N/A</v>
      </c>
      <c r="BK10" s="132"/>
      <c r="BL10" s="132"/>
      <c r="BM10" s="132"/>
      <c r="BN10" s="132" t="s">
        <v>473</v>
      </c>
      <c r="BO10" s="31" t="e">
        <f ca="1">BQ10&amp;$BK$2&amp;$BO$1&amp;$BK$2&amp;FIXED(BP10,0,1)&amp;"_"&amp;D10&amp;$BK$2&amp;$BO$3&amp;$BK$2&amp;TEXT($BO$9,"yyyy.m.d.h.mm.ss")&amp;$BK$2&amp;$BO$2&amp;$BK$2&amp;BE10&amp;$BK$2&amp;BF10&amp;$BK$2&amp;BG10&amp;$BK$2&amp;BH10&amp;$BK$2&amp;BI10&amp;$BK$2&amp;BJ10</f>
        <v>#N/A</v>
      </c>
      <c r="BP10" s="132">
        <v>1</v>
      </c>
      <c r="BQ10" s="132" t="str">
        <f t="shared" ref="BQ10:BQ28" si="0">"==="&amp;BP10&amp;"番ﾃﾞｰﾀ区切り==="</f>
        <v>===1番ﾃﾞｰﾀ区切り===</v>
      </c>
      <c r="BR10" s="132"/>
    </row>
    <row r="11" spans="1:70">
      <c r="A11" t="e">
        <f>A10+1</f>
        <v>#N/A</v>
      </c>
      <c r="B11" s="136">
        <f>B10+1</f>
        <v>2</v>
      </c>
      <c r="C11" s="135" t="e">
        <f>VLOOKUP($A11,'mat2'!$A$1:$BE$400,C$1,FALSE)</f>
        <v>#N/A</v>
      </c>
      <c r="D11" s="32" t="e">
        <f>VLOOKUP($A11,'mat2'!$A$1:$BE$400,D$1,FALSE)</f>
        <v>#N/A</v>
      </c>
      <c r="E11" s="53" t="e">
        <f>VLOOKUP($A11,'mat2'!$A$1:$BE$400,E$1,FALSE)</f>
        <v>#N/A</v>
      </c>
      <c r="F11" s="145" t="e">
        <f>VLOOKUP($A11,'mat2'!$A$1:$BE$400,F$1,FALSE)</f>
        <v>#N/A</v>
      </c>
      <c r="G11" s="144" t="e">
        <f>VLOOKUP($A11,'mat2'!$A$1:$BE$400,G$1,FALSE)</f>
        <v>#N/A</v>
      </c>
      <c r="H11" s="85" t="e">
        <f>VLOOKUP($A11,'mat2'!$A$1:$BE$400,H$1,FALSE)</f>
        <v>#N/A</v>
      </c>
      <c r="I11" s="85" t="e">
        <f>VLOOKUP($A11,'mat2'!$A$1:$BE$400,I$1,FALSE)</f>
        <v>#N/A</v>
      </c>
      <c r="J11" s="86" t="e">
        <f>VLOOKUP($A11,'mat2'!$A$1:$BE$400,J$1,FALSE)</f>
        <v>#N/A</v>
      </c>
      <c r="K11" s="71" t="e">
        <f>VLOOKUP($A11,'mat2'!$A$1:$BE$400,K$1,FALSE)</f>
        <v>#N/A</v>
      </c>
      <c r="L11" s="71" t="e">
        <f>VLOOKUP($A11,'mat2'!$A$1:$BE$400,L$1,FALSE)</f>
        <v>#N/A</v>
      </c>
      <c r="M11" s="87" t="e">
        <f>VLOOKUP($A11,'mat2'!$A$1:$BE$400,M$1,FALSE)</f>
        <v>#N/A</v>
      </c>
      <c r="N11" s="71" t="e">
        <f>VLOOKUP($A11,'mat2'!$A$1:$BE$400,N$1,FALSE)</f>
        <v>#N/A</v>
      </c>
      <c r="O11" s="71" t="e">
        <f>VLOOKUP($A11,'mat2'!$A$1:$BE$400,O$1,FALSE)</f>
        <v>#N/A</v>
      </c>
      <c r="P11" s="71" t="e">
        <f>VLOOKUP($A11,'mat2'!$A$1:$BE$400,P$1,FALSE)</f>
        <v>#N/A</v>
      </c>
      <c r="Q11" s="71" t="e">
        <f>VLOOKUP($A11,'mat2'!$A$1:$BE$400,Q$1,FALSE)</f>
        <v>#N/A</v>
      </c>
      <c r="R11" s="70" t="e">
        <f>VLOOKUP($A11,'mat2'!$A$1:$BE$400,R$1,FALSE)</f>
        <v>#N/A</v>
      </c>
      <c r="S11" s="70" t="e">
        <f>VLOOKUP($A11,'mat2'!$A$1:$BE$400,S$1,FALSE)</f>
        <v>#N/A</v>
      </c>
      <c r="T11" s="53" t="e">
        <f>VLOOKUP($A11,'mat2'!$A$1:$BE$400,T$1,FALSE)</f>
        <v>#N/A</v>
      </c>
      <c r="U11" s="53" t="e">
        <f>VLOOKUP($A11,'mat2'!$A$1:$BE$400,U$1,FALSE)</f>
        <v>#N/A</v>
      </c>
      <c r="V11" s="53" t="e">
        <f>VLOOKUP($A11,'mat2'!$A$1:$BE$400,V$1,FALSE)</f>
        <v>#N/A</v>
      </c>
      <c r="W11" s="71" t="e">
        <f>VLOOKUP($A11,'mat2'!$A$1:$BE$400,W$1,FALSE)</f>
        <v>#N/A</v>
      </c>
      <c r="X11" s="71" t="e">
        <f>VLOOKUP($A11,'mat2'!$A$1:$BE$400,X$1,FALSE)</f>
        <v>#N/A</v>
      </c>
      <c r="Y11" s="71" t="e">
        <f>VLOOKUP($A11,'mat2'!$A$1:$BE$400,Y$1,FALSE)</f>
        <v>#N/A</v>
      </c>
      <c r="Z11" s="71" t="e">
        <f>VLOOKUP($A11,'mat2'!$A$1:$BE$400,Z$1,FALSE)</f>
        <v>#N/A</v>
      </c>
      <c r="AA11" s="71" t="e">
        <f>VLOOKUP($A11,'mat2'!$A$1:$BE$400,AA$1,FALSE)</f>
        <v>#N/A</v>
      </c>
      <c r="AB11" s="71" t="e">
        <f>VLOOKUP($A11,'mat2'!$A$1:$BE$400,AB$1,FALSE)</f>
        <v>#N/A</v>
      </c>
      <c r="AC11" s="71" t="e">
        <f>VLOOKUP($A11,'mat2'!$A$1:$BE$400,AC$1,FALSE)</f>
        <v>#N/A</v>
      </c>
      <c r="AD11" s="71" t="e">
        <f>VLOOKUP($A11,'mat2'!$A$1:$BE$400,AD$1,FALSE)</f>
        <v>#N/A</v>
      </c>
      <c r="AE11" s="71" t="e">
        <f>VLOOKUP($A11,'mat2'!$A$1:$BE$400,AE$1,FALSE)</f>
        <v>#N/A</v>
      </c>
      <c r="AF11" s="71" t="e">
        <f>VLOOKUP($A11,'mat2'!$A$1:$BE$400,AF$1,FALSE)</f>
        <v>#N/A</v>
      </c>
      <c r="AG11" s="71" t="e">
        <f>VLOOKUP($A11,'mat2'!$A$1:$BE$400,AG$1,FALSE)</f>
        <v>#N/A</v>
      </c>
      <c r="AH11" s="71" t="e">
        <f>VLOOKUP($A11,'mat2'!$A$1:$BE$400,AH$1,FALSE)</f>
        <v>#N/A</v>
      </c>
      <c r="AI11" s="71" t="e">
        <f>VLOOKUP($A11,'mat2'!$A$1:$BE$400,AI$1,FALSE)</f>
        <v>#N/A</v>
      </c>
      <c r="AJ11" s="71" t="e">
        <f>VLOOKUP($A11,'mat2'!$A$1:$BE$400,AJ$1,FALSE)</f>
        <v>#N/A</v>
      </c>
      <c r="AK11" s="70" t="e">
        <f>VLOOKUP($A11,'mat2'!$A$1:$BE$400,AK$1,FALSE)</f>
        <v>#N/A</v>
      </c>
      <c r="AL11" s="34" t="e">
        <f>VLOOKUP($A11,'mat2'!$A$1:$BE$400,AL$1,FALSE)</f>
        <v>#N/A</v>
      </c>
      <c r="AM11" s="70" t="e">
        <f>VLOOKUP($A11,'mat2'!$A$1:$BE$400,AM$1,FALSE)</f>
        <v>#N/A</v>
      </c>
      <c r="AN11" s="163" t="e">
        <f>VLOOKUP($A11,'mat2'!$A$1:$BE$400,AN$1,FALSE)</f>
        <v>#N/A</v>
      </c>
      <c r="AO11" s="163" t="e">
        <f>VLOOKUP($A11,'mat2'!$A$1:$BE$400,AO$1,FALSE)</f>
        <v>#N/A</v>
      </c>
      <c r="AP11" s="71" t="e">
        <f>VLOOKUP($A11,'mat2'!$A$1:$BE$400,AP$1,FALSE)</f>
        <v>#N/A</v>
      </c>
      <c r="AQ11" s="70" t="e">
        <f>VLOOKUP($A11,'mat2'!$A$1:$BE$400,AQ$1,FALSE)</f>
        <v>#N/A</v>
      </c>
      <c r="AR11" s="33" t="e">
        <f>VLOOKUP($A11,'mat2'!$A$1:$BE$400,AR$1,FALSE)</f>
        <v>#N/A</v>
      </c>
      <c r="AS11" s="33" t="e">
        <f>VLOOKUP($A11,'mat2'!$A$1:$BE$400,AS$1,FALSE)</f>
        <v>#N/A</v>
      </c>
      <c r="AT11" s="70" t="e">
        <f>VLOOKUP($A11,'mat2'!$A$1:$BE$400,AT$1,FALSE)</f>
        <v>#N/A</v>
      </c>
      <c r="AU11" s="70" t="e">
        <f>VLOOKUP($A11,'mat2'!$A$1:$BE$400,AU$1,FALSE)</f>
        <v>#N/A</v>
      </c>
      <c r="AV11" s="70" t="e">
        <f>VLOOKUP($A11,'mat2'!$A$1:$BE$400,AV$1,FALSE)</f>
        <v>#N/A</v>
      </c>
      <c r="AW11" s="70" t="e">
        <f>VLOOKUP($A11,'mat2'!$A$1:$BE$400,AW$1,FALSE)</f>
        <v>#N/A</v>
      </c>
      <c r="AX11" s="105" t="e">
        <f>VLOOKUP($A11,'mat2'!$A$1:$BE$400,AX$1,FALSE)</f>
        <v>#N/A</v>
      </c>
      <c r="AY11" s="88" t="e">
        <f>VLOOKUP($A11,'mat2'!$A$1:$BE$400,AY$1,FALSE)</f>
        <v>#N/A</v>
      </c>
      <c r="AZ11" s="33" t="e">
        <f>VLOOKUP($A11,'mat2'!$A$1:$BE$400,AZ$1,FALSE)</f>
        <v>#N/A</v>
      </c>
      <c r="BA11" s="105" t="e">
        <f>VLOOKUP($A11,'mat2'!$A$1:$BE$400,BA$1,FALSE)</f>
        <v>#N/A</v>
      </c>
      <c r="BB11" s="206" t="e">
        <f t="shared" ref="BB11:BB28" si="1">BD11&amp;$BK$2&amp;$BB$3&amp;$BK$2&amp;BE11&amp;$BK$2&amp;$BB$4&amp;$BK$2&amp;BF11&amp;$BK$2&amp;$BB$5&amp;$BK$2&amp;BG11&amp;$BK$2&amp;$BB$6&amp;$BK$2&amp;BH11&amp;$BK$2&amp;$BB$7&amp;$BK$2&amp;BI11&amp;$BK$2&amp;$BB$8&amp;$BK$2&amp;BJ11&amp;$BK$2&amp;$BB$2</f>
        <v>#N/A</v>
      </c>
      <c r="BC11" s="206" t="e">
        <f t="shared" ref="BC11:BC28" si="2">IF($C11&gt;=10000,0,IF($C11&gt;=1000,1,IF($C11&gt;=100,2,IF($C11&gt;=10,3,4))))</f>
        <v>#N/A</v>
      </c>
      <c r="BD11" s="209" t="e">
        <f t="shared" ref="BD11:BD28" si="3">REPT(" ",BC11)&amp;FIXED($C11,0,1)&amp;REPT(" ",$BB$9)&amp;FIXED($B$9,0,1)&amp;" "&amp;$D11&amp;"###"&amp;D11</f>
        <v>#N/A</v>
      </c>
      <c r="BE11" s="207" t="e">
        <f t="shared" ref="BE11:BE28" si="4">RIGHT(REPT(" ",10)&amp;TEXT($E11,"####0.0000"),10)&amp;RIGHT(REPT(" ",10)&amp;TEXT($F11,"#######0.0"),10)&amp;RIGHT(REPT(" ",10)&amp;TEXT($G11,"####0.0000"),10)&amp;RIGHT(REPT(" ",10)&amp;TEXT($H11,"#######0.0"),10)&amp;RIGHT(REPT(" ",10)&amp;TEXT($I11,"#######0.0"),10)&amp;RIGHT(REPT(" ",10)&amp;TEXT($J11,"####0.0000"),10)&amp;RIGHT(REPT(" ",10)&amp;TEXT($AN11,"0.0000E+0"),10)&amp;RIGHT(REPT(" ",10)&amp;TEXT($AO11,"0.0000E+0"),10)</f>
        <v>#N/A</v>
      </c>
      <c r="BF11" s="212" t="e">
        <f t="shared" ref="BF11:BF28" si="5">RIGHT(REPT(" ",10)&amp;TEXT($K11,"####0.0000"),10)&amp;RIGHT(REPT(" ",10)&amp;TEXT($L11,"####0.0000"),10)&amp;RIGHT(REPT(" ",10)&amp;TEXT($M11,"0.0000E+0"),10)&amp;RIGHT(REPT(" ",10)&amp;TEXT($AL11,"####0.0000"),10)&amp;RIGHT(REPT(" ",5)&amp;TEXT($AT11,"####0"),5)&amp;RIGHT(REPT(" ",5)&amp;TEXT($AV11,"####0"),5)&amp;RIGHT(REPT(" ",5)&amp;TEXT($AU11,"####0"),5)&amp;RIGHT(REPT(" ",5)&amp;TEXT($AM11,"####0"),5)&amp;RIGHT(REPT(" ",10)&amp;TEXT($AP11,"####0.0000"),10)&amp;RIGHT(REPT(" ",5)&amp;TEXT($AX11,"####0"),5)&amp;RIGHT(REPT(" ",5)&amp;TEXT($AY11,"####0"),5)</f>
        <v>#N/A</v>
      </c>
      <c r="BG11" s="210" t="e">
        <f t="shared" ref="BG11:BG28" si="6">RIGHT(REPT(" ",10)&amp;TEXT($N11,"####0.0000"),10)&amp;RIGHT(REPT(" ",10)&amp;TEXT($O11,"####0.0000"),10)&amp;RIGHT(REPT(" ",10)&amp;TEXT($P11,"####0.0000"),10)&amp;RIGHT(REPT(" ",10)&amp;TEXT($Q11,"####0.0000"),10)&amp;RIGHT(REPT(" ",5)&amp;TEXT($R11,"####0"),5)&amp;RIGHT(REPT(" ",5)&amp;TEXT($AQ11,"####0"),5)&amp;RIGHT(REPT(" ",10)&amp;TEXT($AR11,"0.0000E+0"),10)&amp;RIGHT(REPT(" ",10)&amp;TEXT($AS11,"0.0000E+0"),10)&amp;RIGHT(REPT(" ",5)&amp;TEXT($AW11,"#####0"),5)&amp;RIGHT(REPT(" ",5)&amp;TEXT($S11,"####0"),5)</f>
        <v>#N/A</v>
      </c>
      <c r="BH11" s="214" t="e">
        <f t="shared" ref="BH11:BH28" si="7">RIGHT(REPT(" ",10)&amp;TEXT($T11,"####0.0000"),10)&amp;RIGHT(REPT(" ",10)&amp;TEXT($U11,"####0.0000"),10)&amp;RIGHT(REPT(" ",10)&amp;TEXT($V11,"####0.0000"),10)&amp;RIGHT(REPT(" ",10)&amp;TEXT($W11,"####0.0000"),10)&amp;RIGHT(REPT(" ",10)&amp;TEXT($X11,"####0.0000"),10)&amp;REPT(" ",15)&amp;RIGHT(REPT(" ",5)&amp;TEXT($BA11,"####0"),5)&amp;RIGHT(REPT(" ",10)&amp;TEXT($AZ11,"0.0000E+0"),10)</f>
        <v>#N/A</v>
      </c>
      <c r="BI11" s="211" t="e">
        <f t="shared" ref="BI11:BI28" si="8">RIGHT(REPT(" ",10)&amp;TEXT($Y11,"####0.0000"),10)&amp;RIGHT(REPT(" ",10)&amp;TEXT($Z11,"####0.0000"),10)&amp;RIGHT(REPT(" ",10)&amp;TEXT($AA11,"####0.0000"),10)&amp;RIGHT(REPT(" ",10)&amp;TEXT($AB11,"####0.0000"),10)&amp;RIGHT(REPT(" ",10)&amp;TEXT($AC11,"####0.0000"),10)&amp;RIGHT(REPT(" ",10)&amp;TEXT($AD11,"####0.0000"),10)&amp;RIGHT(REPT(" ",10)&amp;TEXT($AE11,"####0.0000"),10)&amp;RIGHT(REPT(" ",10)&amp;TEXT($AF11,"####0.0000"),10)</f>
        <v>#N/A</v>
      </c>
      <c r="BJ11" s="213" t="e">
        <f t="shared" ref="BJ11:BJ28" si="9">RIGHT(REPT(" ",10)&amp;TEXT($AG11,"####0.0000"),10)&amp;RIGHT(REPT(" ",10)&amp;TEXT($AH11,"####0.0000"),10)&amp;RIGHT(REPT(" ",10)&amp;TEXT($AI11,"####0.0000"),10)&amp;RIGHT(REPT(" ",10)&amp;TEXT($AJ11,"####0.0000"),10)&amp;RIGHT(REPT(" ",5)&amp;TEXT($AK11,"####0"),5)</f>
        <v>#N/A</v>
      </c>
      <c r="BK11" s="132"/>
      <c r="BL11" s="132"/>
      <c r="BM11" s="132"/>
      <c r="BN11" s="132" t="s">
        <v>473</v>
      </c>
      <c r="BO11" s="31" t="e">
        <f t="shared" ref="BO11:BO28" ca="1" si="10">BQ11&amp;$BK$2&amp;$BO$1&amp;$BK$2&amp;FIXED(BP11,0,1)&amp;"_"&amp;D11&amp;$BK$2&amp;$BO$3&amp;$BK$2&amp;TEXT($BO$9,"yyyy.m.d.h.mm.ss")&amp;$BK$2&amp;$BO$2&amp;$BK$2&amp;BE11&amp;$BK$2&amp;BF11&amp;$BK$2&amp;BG11&amp;$BK$2&amp;BH11&amp;$BK$2&amp;BI11&amp;$BK$2&amp;BJ11</f>
        <v>#N/A</v>
      </c>
      <c r="BP11" s="31">
        <f>BP10+1</f>
        <v>2</v>
      </c>
      <c r="BQ11" s="132" t="str">
        <f t="shared" si="0"/>
        <v>===2番ﾃﾞｰﾀ区切り===</v>
      </c>
    </row>
    <row r="12" spans="1:70">
      <c r="A12" t="e">
        <f t="shared" ref="A12:B27" si="11">A11+1</f>
        <v>#N/A</v>
      </c>
      <c r="B12" s="136">
        <f t="shared" si="11"/>
        <v>3</v>
      </c>
      <c r="C12" s="135" t="e">
        <f>VLOOKUP($A12,'mat2'!$A$1:$BE$400,C$1,FALSE)</f>
        <v>#N/A</v>
      </c>
      <c r="D12" s="32" t="e">
        <f>VLOOKUP($A12,'mat2'!$A$1:$BE$400,D$1,FALSE)</f>
        <v>#N/A</v>
      </c>
      <c r="E12" s="53" t="e">
        <f>VLOOKUP($A12,'mat2'!$A$1:$BE$400,E$1,FALSE)</f>
        <v>#N/A</v>
      </c>
      <c r="F12" s="145" t="e">
        <f>VLOOKUP($A12,'mat2'!$A$1:$BE$400,F$1,FALSE)</f>
        <v>#N/A</v>
      </c>
      <c r="G12" s="144" t="e">
        <f>VLOOKUP($A12,'mat2'!$A$1:$BE$400,G$1,FALSE)</f>
        <v>#N/A</v>
      </c>
      <c r="H12" s="85" t="e">
        <f>VLOOKUP($A12,'mat2'!$A$1:$BE$400,H$1,FALSE)</f>
        <v>#N/A</v>
      </c>
      <c r="I12" s="85" t="e">
        <f>VLOOKUP($A12,'mat2'!$A$1:$BE$400,I$1,FALSE)</f>
        <v>#N/A</v>
      </c>
      <c r="J12" s="86" t="e">
        <f>VLOOKUP($A12,'mat2'!$A$1:$BE$400,J$1,FALSE)</f>
        <v>#N/A</v>
      </c>
      <c r="K12" s="71" t="e">
        <f>VLOOKUP($A12,'mat2'!$A$1:$BE$400,K$1,FALSE)</f>
        <v>#N/A</v>
      </c>
      <c r="L12" s="71" t="e">
        <f>VLOOKUP($A12,'mat2'!$A$1:$BE$400,L$1,FALSE)</f>
        <v>#N/A</v>
      </c>
      <c r="M12" s="87" t="e">
        <f>VLOOKUP($A12,'mat2'!$A$1:$BE$400,M$1,FALSE)</f>
        <v>#N/A</v>
      </c>
      <c r="N12" s="71" t="e">
        <f>VLOOKUP($A12,'mat2'!$A$1:$BE$400,N$1,FALSE)</f>
        <v>#N/A</v>
      </c>
      <c r="O12" s="71" t="e">
        <f>VLOOKUP($A12,'mat2'!$A$1:$BE$400,O$1,FALSE)</f>
        <v>#N/A</v>
      </c>
      <c r="P12" s="71" t="e">
        <f>VLOOKUP($A12,'mat2'!$A$1:$BE$400,P$1,FALSE)</f>
        <v>#N/A</v>
      </c>
      <c r="Q12" s="71" t="e">
        <f>VLOOKUP($A12,'mat2'!$A$1:$BE$400,Q$1,FALSE)</f>
        <v>#N/A</v>
      </c>
      <c r="R12" s="70" t="e">
        <f>VLOOKUP($A12,'mat2'!$A$1:$BE$400,R$1,FALSE)</f>
        <v>#N/A</v>
      </c>
      <c r="S12" s="70" t="e">
        <f>VLOOKUP($A12,'mat2'!$A$1:$BE$400,S$1,FALSE)</f>
        <v>#N/A</v>
      </c>
      <c r="T12" s="53" t="e">
        <f>VLOOKUP($A12,'mat2'!$A$1:$BE$400,T$1,FALSE)</f>
        <v>#N/A</v>
      </c>
      <c r="U12" s="53" t="e">
        <f>VLOOKUP($A12,'mat2'!$A$1:$BE$400,U$1,FALSE)</f>
        <v>#N/A</v>
      </c>
      <c r="V12" s="53" t="e">
        <f>VLOOKUP($A12,'mat2'!$A$1:$BE$400,V$1,FALSE)</f>
        <v>#N/A</v>
      </c>
      <c r="W12" s="71" t="e">
        <f>VLOOKUP($A12,'mat2'!$A$1:$BE$400,W$1,FALSE)</f>
        <v>#N/A</v>
      </c>
      <c r="X12" s="71" t="e">
        <f>VLOOKUP($A12,'mat2'!$A$1:$BE$400,X$1,FALSE)</f>
        <v>#N/A</v>
      </c>
      <c r="Y12" s="71" t="e">
        <f>VLOOKUP($A12,'mat2'!$A$1:$BE$400,Y$1,FALSE)</f>
        <v>#N/A</v>
      </c>
      <c r="Z12" s="71" t="e">
        <f>VLOOKUP($A12,'mat2'!$A$1:$BE$400,Z$1,FALSE)</f>
        <v>#N/A</v>
      </c>
      <c r="AA12" s="71" t="e">
        <f>VLOOKUP($A12,'mat2'!$A$1:$BE$400,AA$1,FALSE)</f>
        <v>#N/A</v>
      </c>
      <c r="AB12" s="71" t="e">
        <f>VLOOKUP($A12,'mat2'!$A$1:$BE$400,AB$1,FALSE)</f>
        <v>#N/A</v>
      </c>
      <c r="AC12" s="71" t="e">
        <f>VLOOKUP($A12,'mat2'!$A$1:$BE$400,AC$1,FALSE)</f>
        <v>#N/A</v>
      </c>
      <c r="AD12" s="71" t="e">
        <f>VLOOKUP($A12,'mat2'!$A$1:$BE$400,AD$1,FALSE)</f>
        <v>#N/A</v>
      </c>
      <c r="AE12" s="71" t="e">
        <f>VLOOKUP($A12,'mat2'!$A$1:$BE$400,AE$1,FALSE)</f>
        <v>#N/A</v>
      </c>
      <c r="AF12" s="71" t="e">
        <f>VLOOKUP($A12,'mat2'!$A$1:$BE$400,AF$1,FALSE)</f>
        <v>#N/A</v>
      </c>
      <c r="AG12" s="71" t="e">
        <f>VLOOKUP($A12,'mat2'!$A$1:$BE$400,AG$1,FALSE)</f>
        <v>#N/A</v>
      </c>
      <c r="AH12" s="71" t="e">
        <f>VLOOKUP($A12,'mat2'!$A$1:$BE$400,AH$1,FALSE)</f>
        <v>#N/A</v>
      </c>
      <c r="AI12" s="71" t="e">
        <f>VLOOKUP($A12,'mat2'!$A$1:$BE$400,AI$1,FALSE)</f>
        <v>#N/A</v>
      </c>
      <c r="AJ12" s="71" t="e">
        <f>VLOOKUP($A12,'mat2'!$A$1:$BE$400,AJ$1,FALSE)</f>
        <v>#N/A</v>
      </c>
      <c r="AK12" s="70" t="e">
        <f>VLOOKUP($A12,'mat2'!$A$1:$BE$400,AK$1,FALSE)</f>
        <v>#N/A</v>
      </c>
      <c r="AL12" s="34" t="e">
        <f>VLOOKUP($A12,'mat2'!$A$1:$BE$400,AL$1,FALSE)</f>
        <v>#N/A</v>
      </c>
      <c r="AM12" s="70" t="e">
        <f>VLOOKUP($A12,'mat2'!$A$1:$BE$400,AM$1,FALSE)</f>
        <v>#N/A</v>
      </c>
      <c r="AN12" s="163" t="e">
        <f>VLOOKUP($A12,'mat2'!$A$1:$BE$400,AN$1,FALSE)</f>
        <v>#N/A</v>
      </c>
      <c r="AO12" s="163" t="e">
        <f>VLOOKUP($A12,'mat2'!$A$1:$BE$400,AO$1,FALSE)</f>
        <v>#N/A</v>
      </c>
      <c r="AP12" s="71" t="e">
        <f>VLOOKUP($A12,'mat2'!$A$1:$BE$400,AP$1,FALSE)</f>
        <v>#N/A</v>
      </c>
      <c r="AQ12" s="70" t="e">
        <f>VLOOKUP($A12,'mat2'!$A$1:$BE$400,AQ$1,FALSE)</f>
        <v>#N/A</v>
      </c>
      <c r="AR12" s="33" t="e">
        <f>VLOOKUP($A12,'mat2'!$A$1:$BE$400,AR$1,FALSE)</f>
        <v>#N/A</v>
      </c>
      <c r="AS12" s="33" t="e">
        <f>VLOOKUP($A12,'mat2'!$A$1:$BE$400,AS$1,FALSE)</f>
        <v>#N/A</v>
      </c>
      <c r="AT12" s="70" t="e">
        <f>VLOOKUP($A12,'mat2'!$A$1:$BE$400,AT$1,FALSE)</f>
        <v>#N/A</v>
      </c>
      <c r="AU12" s="70" t="e">
        <f>VLOOKUP($A12,'mat2'!$A$1:$BE$400,AU$1,FALSE)</f>
        <v>#N/A</v>
      </c>
      <c r="AV12" s="70" t="e">
        <f>VLOOKUP($A12,'mat2'!$A$1:$BE$400,AV$1,FALSE)</f>
        <v>#N/A</v>
      </c>
      <c r="AW12" s="70" t="e">
        <f>VLOOKUP($A12,'mat2'!$A$1:$BE$400,AW$1,FALSE)</f>
        <v>#N/A</v>
      </c>
      <c r="AX12" s="105" t="e">
        <f>VLOOKUP($A12,'mat2'!$A$1:$BE$400,AX$1,FALSE)</f>
        <v>#N/A</v>
      </c>
      <c r="AY12" s="88" t="e">
        <f>VLOOKUP($A12,'mat2'!$A$1:$BE$400,AY$1,FALSE)</f>
        <v>#N/A</v>
      </c>
      <c r="AZ12" s="33" t="e">
        <f>VLOOKUP($A12,'mat2'!$A$1:$BE$400,AZ$1,FALSE)</f>
        <v>#N/A</v>
      </c>
      <c r="BA12" s="105" t="e">
        <f>VLOOKUP($A12,'mat2'!$A$1:$BE$400,BA$1,FALSE)</f>
        <v>#N/A</v>
      </c>
      <c r="BB12" s="206" t="e">
        <f t="shared" si="1"/>
        <v>#N/A</v>
      </c>
      <c r="BC12" s="206" t="e">
        <f t="shared" si="2"/>
        <v>#N/A</v>
      </c>
      <c r="BD12" s="209" t="e">
        <f t="shared" si="3"/>
        <v>#N/A</v>
      </c>
      <c r="BE12" s="207" t="e">
        <f t="shared" si="4"/>
        <v>#N/A</v>
      </c>
      <c r="BF12" s="212" t="e">
        <f t="shared" si="5"/>
        <v>#N/A</v>
      </c>
      <c r="BG12" s="210" t="e">
        <f t="shared" si="6"/>
        <v>#N/A</v>
      </c>
      <c r="BH12" s="214" t="e">
        <f t="shared" si="7"/>
        <v>#N/A</v>
      </c>
      <c r="BI12" s="211" t="e">
        <f t="shared" si="8"/>
        <v>#N/A</v>
      </c>
      <c r="BJ12" s="213" t="e">
        <f t="shared" si="9"/>
        <v>#N/A</v>
      </c>
      <c r="BK12" s="132"/>
      <c r="BL12" s="132"/>
      <c r="BM12" s="132"/>
      <c r="BN12" s="132" t="s">
        <v>473</v>
      </c>
      <c r="BO12" s="31" t="e">
        <f t="shared" ca="1" si="10"/>
        <v>#N/A</v>
      </c>
      <c r="BP12" s="31">
        <f t="shared" ref="BP12:BP28" si="12">BP11+1</f>
        <v>3</v>
      </c>
      <c r="BQ12" s="132" t="str">
        <f t="shared" si="0"/>
        <v>===3番ﾃﾞｰﾀ区切り===</v>
      </c>
    </row>
    <row r="13" spans="1:70">
      <c r="A13" t="e">
        <f t="shared" si="11"/>
        <v>#N/A</v>
      </c>
      <c r="B13" s="136">
        <f t="shared" si="11"/>
        <v>4</v>
      </c>
      <c r="C13" s="135" t="e">
        <f>VLOOKUP($A13,'mat2'!$A$1:$BE$400,C$1,FALSE)</f>
        <v>#N/A</v>
      </c>
      <c r="D13" s="32" t="e">
        <f>VLOOKUP($A13,'mat2'!$A$1:$BE$400,D$1,FALSE)</f>
        <v>#N/A</v>
      </c>
      <c r="E13" s="53" t="e">
        <f>VLOOKUP($A13,'mat2'!$A$1:$BE$400,E$1,FALSE)</f>
        <v>#N/A</v>
      </c>
      <c r="F13" s="145" t="e">
        <f>VLOOKUP($A13,'mat2'!$A$1:$BE$400,F$1,FALSE)</f>
        <v>#N/A</v>
      </c>
      <c r="G13" s="144" t="e">
        <f>VLOOKUP($A13,'mat2'!$A$1:$BE$400,G$1,FALSE)</f>
        <v>#N/A</v>
      </c>
      <c r="H13" s="85" t="e">
        <f>VLOOKUP($A13,'mat2'!$A$1:$BE$400,H$1,FALSE)</f>
        <v>#N/A</v>
      </c>
      <c r="I13" s="85" t="e">
        <f>VLOOKUP($A13,'mat2'!$A$1:$BE$400,I$1,FALSE)</f>
        <v>#N/A</v>
      </c>
      <c r="J13" s="86" t="e">
        <f>VLOOKUP($A13,'mat2'!$A$1:$BE$400,J$1,FALSE)</f>
        <v>#N/A</v>
      </c>
      <c r="K13" s="71" t="e">
        <f>VLOOKUP($A13,'mat2'!$A$1:$BE$400,K$1,FALSE)</f>
        <v>#N/A</v>
      </c>
      <c r="L13" s="71" t="e">
        <f>VLOOKUP($A13,'mat2'!$A$1:$BE$400,L$1,FALSE)</f>
        <v>#N/A</v>
      </c>
      <c r="M13" s="87" t="e">
        <f>VLOOKUP($A13,'mat2'!$A$1:$BE$400,M$1,FALSE)</f>
        <v>#N/A</v>
      </c>
      <c r="N13" s="71" t="e">
        <f>VLOOKUP($A13,'mat2'!$A$1:$BE$400,N$1,FALSE)</f>
        <v>#N/A</v>
      </c>
      <c r="O13" s="71" t="e">
        <f>VLOOKUP($A13,'mat2'!$A$1:$BE$400,O$1,FALSE)</f>
        <v>#N/A</v>
      </c>
      <c r="P13" s="71" t="e">
        <f>VLOOKUP($A13,'mat2'!$A$1:$BE$400,P$1,FALSE)</f>
        <v>#N/A</v>
      </c>
      <c r="Q13" s="71" t="e">
        <f>VLOOKUP($A13,'mat2'!$A$1:$BE$400,Q$1,FALSE)</f>
        <v>#N/A</v>
      </c>
      <c r="R13" s="70" t="e">
        <f>VLOOKUP($A13,'mat2'!$A$1:$BE$400,R$1,FALSE)</f>
        <v>#N/A</v>
      </c>
      <c r="S13" s="70" t="e">
        <f>VLOOKUP($A13,'mat2'!$A$1:$BE$400,S$1,FALSE)</f>
        <v>#N/A</v>
      </c>
      <c r="T13" s="53" t="e">
        <f>VLOOKUP($A13,'mat2'!$A$1:$BE$400,T$1,FALSE)</f>
        <v>#N/A</v>
      </c>
      <c r="U13" s="53" t="e">
        <f>VLOOKUP($A13,'mat2'!$A$1:$BE$400,U$1,FALSE)</f>
        <v>#N/A</v>
      </c>
      <c r="V13" s="53" t="e">
        <f>VLOOKUP($A13,'mat2'!$A$1:$BE$400,V$1,FALSE)</f>
        <v>#N/A</v>
      </c>
      <c r="W13" s="71" t="e">
        <f>VLOOKUP($A13,'mat2'!$A$1:$BE$400,W$1,FALSE)</f>
        <v>#N/A</v>
      </c>
      <c r="X13" s="71" t="e">
        <f>VLOOKUP($A13,'mat2'!$A$1:$BE$400,X$1,FALSE)</f>
        <v>#N/A</v>
      </c>
      <c r="Y13" s="71" t="e">
        <f>VLOOKUP($A13,'mat2'!$A$1:$BE$400,Y$1,FALSE)</f>
        <v>#N/A</v>
      </c>
      <c r="Z13" s="71" t="e">
        <f>VLOOKUP($A13,'mat2'!$A$1:$BE$400,Z$1,FALSE)</f>
        <v>#N/A</v>
      </c>
      <c r="AA13" s="71" t="e">
        <f>VLOOKUP($A13,'mat2'!$A$1:$BE$400,AA$1,FALSE)</f>
        <v>#N/A</v>
      </c>
      <c r="AB13" s="71" t="e">
        <f>VLOOKUP($A13,'mat2'!$A$1:$BE$400,AB$1,FALSE)</f>
        <v>#N/A</v>
      </c>
      <c r="AC13" s="71" t="e">
        <f>VLOOKUP($A13,'mat2'!$A$1:$BE$400,AC$1,FALSE)</f>
        <v>#N/A</v>
      </c>
      <c r="AD13" s="71" t="e">
        <f>VLOOKUP($A13,'mat2'!$A$1:$BE$400,AD$1,FALSE)</f>
        <v>#N/A</v>
      </c>
      <c r="AE13" s="71" t="e">
        <f>VLOOKUP($A13,'mat2'!$A$1:$BE$400,AE$1,FALSE)</f>
        <v>#N/A</v>
      </c>
      <c r="AF13" s="71" t="e">
        <f>VLOOKUP($A13,'mat2'!$A$1:$BE$400,AF$1,FALSE)</f>
        <v>#N/A</v>
      </c>
      <c r="AG13" s="71" t="e">
        <f>VLOOKUP($A13,'mat2'!$A$1:$BE$400,AG$1,FALSE)</f>
        <v>#N/A</v>
      </c>
      <c r="AH13" s="71" t="e">
        <f>VLOOKUP($A13,'mat2'!$A$1:$BE$400,AH$1,FALSE)</f>
        <v>#N/A</v>
      </c>
      <c r="AI13" s="71" t="e">
        <f>VLOOKUP($A13,'mat2'!$A$1:$BE$400,AI$1,FALSE)</f>
        <v>#N/A</v>
      </c>
      <c r="AJ13" s="71" t="e">
        <f>VLOOKUP($A13,'mat2'!$A$1:$BE$400,AJ$1,FALSE)</f>
        <v>#N/A</v>
      </c>
      <c r="AK13" s="70" t="e">
        <f>VLOOKUP($A13,'mat2'!$A$1:$BE$400,AK$1,FALSE)</f>
        <v>#N/A</v>
      </c>
      <c r="AL13" s="34" t="e">
        <f>VLOOKUP($A13,'mat2'!$A$1:$BE$400,AL$1,FALSE)</f>
        <v>#N/A</v>
      </c>
      <c r="AM13" s="70" t="e">
        <f>VLOOKUP($A13,'mat2'!$A$1:$BE$400,AM$1,FALSE)</f>
        <v>#N/A</v>
      </c>
      <c r="AN13" s="163" t="e">
        <f>VLOOKUP($A13,'mat2'!$A$1:$BE$400,AN$1,FALSE)</f>
        <v>#N/A</v>
      </c>
      <c r="AO13" s="163" t="e">
        <f>VLOOKUP($A13,'mat2'!$A$1:$BE$400,AO$1,FALSE)</f>
        <v>#N/A</v>
      </c>
      <c r="AP13" s="71" t="e">
        <f>VLOOKUP($A13,'mat2'!$A$1:$BE$400,AP$1,FALSE)</f>
        <v>#N/A</v>
      </c>
      <c r="AQ13" s="70" t="e">
        <f>VLOOKUP($A13,'mat2'!$A$1:$BE$400,AQ$1,FALSE)</f>
        <v>#N/A</v>
      </c>
      <c r="AR13" s="33" t="e">
        <f>VLOOKUP($A13,'mat2'!$A$1:$BE$400,AR$1,FALSE)</f>
        <v>#N/A</v>
      </c>
      <c r="AS13" s="33" t="e">
        <f>VLOOKUP($A13,'mat2'!$A$1:$BE$400,AS$1,FALSE)</f>
        <v>#N/A</v>
      </c>
      <c r="AT13" s="70" t="e">
        <f>VLOOKUP($A13,'mat2'!$A$1:$BE$400,AT$1,FALSE)</f>
        <v>#N/A</v>
      </c>
      <c r="AU13" s="70" t="e">
        <f>VLOOKUP($A13,'mat2'!$A$1:$BE$400,AU$1,FALSE)</f>
        <v>#N/A</v>
      </c>
      <c r="AV13" s="70" t="e">
        <f>VLOOKUP($A13,'mat2'!$A$1:$BE$400,AV$1,FALSE)</f>
        <v>#N/A</v>
      </c>
      <c r="AW13" s="70" t="e">
        <f>VLOOKUP($A13,'mat2'!$A$1:$BE$400,AW$1,FALSE)</f>
        <v>#N/A</v>
      </c>
      <c r="AX13" s="105" t="e">
        <f>VLOOKUP($A13,'mat2'!$A$1:$BE$400,AX$1,FALSE)</f>
        <v>#N/A</v>
      </c>
      <c r="AY13" s="88" t="e">
        <f>VLOOKUP($A13,'mat2'!$A$1:$BE$400,AY$1,FALSE)</f>
        <v>#N/A</v>
      </c>
      <c r="AZ13" s="33" t="e">
        <f>VLOOKUP($A13,'mat2'!$A$1:$BE$400,AZ$1,FALSE)</f>
        <v>#N/A</v>
      </c>
      <c r="BA13" s="105" t="e">
        <f>VLOOKUP($A13,'mat2'!$A$1:$BE$400,BA$1,FALSE)</f>
        <v>#N/A</v>
      </c>
      <c r="BB13" s="206" t="e">
        <f t="shared" si="1"/>
        <v>#N/A</v>
      </c>
      <c r="BC13" s="206" t="e">
        <f t="shared" si="2"/>
        <v>#N/A</v>
      </c>
      <c r="BD13" s="209" t="e">
        <f t="shared" si="3"/>
        <v>#N/A</v>
      </c>
      <c r="BE13" s="207" t="e">
        <f t="shared" si="4"/>
        <v>#N/A</v>
      </c>
      <c r="BF13" s="212" t="e">
        <f t="shared" si="5"/>
        <v>#N/A</v>
      </c>
      <c r="BG13" s="210" t="e">
        <f t="shared" si="6"/>
        <v>#N/A</v>
      </c>
      <c r="BH13" s="214" t="e">
        <f t="shared" si="7"/>
        <v>#N/A</v>
      </c>
      <c r="BI13" s="211" t="e">
        <f t="shared" si="8"/>
        <v>#N/A</v>
      </c>
      <c r="BJ13" s="213" t="e">
        <f t="shared" si="9"/>
        <v>#N/A</v>
      </c>
      <c r="BK13" s="132"/>
      <c r="BL13" s="132"/>
      <c r="BM13" s="132"/>
      <c r="BN13" s="132" t="s">
        <v>473</v>
      </c>
      <c r="BO13" s="31" t="e">
        <f t="shared" ca="1" si="10"/>
        <v>#N/A</v>
      </c>
      <c r="BP13" s="31">
        <f t="shared" si="12"/>
        <v>4</v>
      </c>
      <c r="BQ13" s="132" t="str">
        <f t="shared" si="0"/>
        <v>===4番ﾃﾞｰﾀ区切り===</v>
      </c>
    </row>
    <row r="14" spans="1:70">
      <c r="A14" t="e">
        <f t="shared" si="11"/>
        <v>#N/A</v>
      </c>
      <c r="B14" s="136">
        <f t="shared" si="11"/>
        <v>5</v>
      </c>
      <c r="C14" s="135" t="e">
        <f>VLOOKUP($A14,'mat2'!$A$1:$BE$400,C$1,FALSE)</f>
        <v>#N/A</v>
      </c>
      <c r="D14" s="32" t="e">
        <f>VLOOKUP($A14,'mat2'!$A$1:$BE$400,D$1,FALSE)</f>
        <v>#N/A</v>
      </c>
      <c r="E14" s="53" t="e">
        <f>VLOOKUP($A14,'mat2'!$A$1:$BE$400,E$1,FALSE)</f>
        <v>#N/A</v>
      </c>
      <c r="F14" s="145" t="e">
        <f>VLOOKUP($A14,'mat2'!$A$1:$BE$400,F$1,FALSE)</f>
        <v>#N/A</v>
      </c>
      <c r="G14" s="144" t="e">
        <f>VLOOKUP($A14,'mat2'!$A$1:$BE$400,G$1,FALSE)</f>
        <v>#N/A</v>
      </c>
      <c r="H14" s="85" t="e">
        <f>VLOOKUP($A14,'mat2'!$A$1:$BE$400,H$1,FALSE)</f>
        <v>#N/A</v>
      </c>
      <c r="I14" s="85" t="e">
        <f>VLOOKUP($A14,'mat2'!$A$1:$BE$400,I$1,FALSE)</f>
        <v>#N/A</v>
      </c>
      <c r="J14" s="86" t="e">
        <f>VLOOKUP($A14,'mat2'!$A$1:$BE$400,J$1,FALSE)</f>
        <v>#N/A</v>
      </c>
      <c r="K14" s="71" t="e">
        <f>VLOOKUP($A14,'mat2'!$A$1:$BE$400,K$1,FALSE)</f>
        <v>#N/A</v>
      </c>
      <c r="L14" s="71" t="e">
        <f>VLOOKUP($A14,'mat2'!$A$1:$BE$400,L$1,FALSE)</f>
        <v>#N/A</v>
      </c>
      <c r="M14" s="87" t="e">
        <f>VLOOKUP($A14,'mat2'!$A$1:$BE$400,M$1,FALSE)</f>
        <v>#N/A</v>
      </c>
      <c r="N14" s="71" t="e">
        <f>VLOOKUP($A14,'mat2'!$A$1:$BE$400,N$1,FALSE)</f>
        <v>#N/A</v>
      </c>
      <c r="O14" s="71" t="e">
        <f>VLOOKUP($A14,'mat2'!$A$1:$BE$400,O$1,FALSE)</f>
        <v>#N/A</v>
      </c>
      <c r="P14" s="71" t="e">
        <f>VLOOKUP($A14,'mat2'!$A$1:$BE$400,P$1,FALSE)</f>
        <v>#N/A</v>
      </c>
      <c r="Q14" s="71" t="e">
        <f>VLOOKUP($A14,'mat2'!$A$1:$BE$400,Q$1,FALSE)</f>
        <v>#N/A</v>
      </c>
      <c r="R14" s="70" t="e">
        <f>VLOOKUP($A14,'mat2'!$A$1:$BE$400,R$1,FALSE)</f>
        <v>#N/A</v>
      </c>
      <c r="S14" s="70" t="e">
        <f>VLOOKUP($A14,'mat2'!$A$1:$BE$400,S$1,FALSE)</f>
        <v>#N/A</v>
      </c>
      <c r="T14" s="53" t="e">
        <f>VLOOKUP($A14,'mat2'!$A$1:$BE$400,T$1,FALSE)</f>
        <v>#N/A</v>
      </c>
      <c r="U14" s="53" t="e">
        <f>VLOOKUP($A14,'mat2'!$A$1:$BE$400,U$1,FALSE)</f>
        <v>#N/A</v>
      </c>
      <c r="V14" s="53" t="e">
        <f>VLOOKUP($A14,'mat2'!$A$1:$BE$400,V$1,FALSE)</f>
        <v>#N/A</v>
      </c>
      <c r="W14" s="71" t="e">
        <f>VLOOKUP($A14,'mat2'!$A$1:$BE$400,W$1,FALSE)</f>
        <v>#N/A</v>
      </c>
      <c r="X14" s="71" t="e">
        <f>VLOOKUP($A14,'mat2'!$A$1:$BE$400,X$1,FALSE)</f>
        <v>#N/A</v>
      </c>
      <c r="Y14" s="71" t="e">
        <f>VLOOKUP($A14,'mat2'!$A$1:$BE$400,Y$1,FALSE)</f>
        <v>#N/A</v>
      </c>
      <c r="Z14" s="71" t="e">
        <f>VLOOKUP($A14,'mat2'!$A$1:$BE$400,Z$1,FALSE)</f>
        <v>#N/A</v>
      </c>
      <c r="AA14" s="71" t="e">
        <f>VLOOKUP($A14,'mat2'!$A$1:$BE$400,AA$1,FALSE)</f>
        <v>#N/A</v>
      </c>
      <c r="AB14" s="71" t="e">
        <f>VLOOKUP($A14,'mat2'!$A$1:$BE$400,AB$1,FALSE)</f>
        <v>#N/A</v>
      </c>
      <c r="AC14" s="71" t="e">
        <f>VLOOKUP($A14,'mat2'!$A$1:$BE$400,AC$1,FALSE)</f>
        <v>#N/A</v>
      </c>
      <c r="AD14" s="71" t="e">
        <f>VLOOKUP($A14,'mat2'!$A$1:$BE$400,AD$1,FALSE)</f>
        <v>#N/A</v>
      </c>
      <c r="AE14" s="71" t="e">
        <f>VLOOKUP($A14,'mat2'!$A$1:$BE$400,AE$1,FALSE)</f>
        <v>#N/A</v>
      </c>
      <c r="AF14" s="71" t="e">
        <f>VLOOKUP($A14,'mat2'!$A$1:$BE$400,AF$1,FALSE)</f>
        <v>#N/A</v>
      </c>
      <c r="AG14" s="71" t="e">
        <f>VLOOKUP($A14,'mat2'!$A$1:$BE$400,AG$1,FALSE)</f>
        <v>#N/A</v>
      </c>
      <c r="AH14" s="71" t="e">
        <f>VLOOKUP($A14,'mat2'!$A$1:$BE$400,AH$1,FALSE)</f>
        <v>#N/A</v>
      </c>
      <c r="AI14" s="71" t="e">
        <f>VLOOKUP($A14,'mat2'!$A$1:$BE$400,AI$1,FALSE)</f>
        <v>#N/A</v>
      </c>
      <c r="AJ14" s="71" t="e">
        <f>VLOOKUP($A14,'mat2'!$A$1:$BE$400,AJ$1,FALSE)</f>
        <v>#N/A</v>
      </c>
      <c r="AK14" s="70" t="e">
        <f>VLOOKUP($A14,'mat2'!$A$1:$BE$400,AK$1,FALSE)</f>
        <v>#N/A</v>
      </c>
      <c r="AL14" s="34" t="e">
        <f>VLOOKUP($A14,'mat2'!$A$1:$BE$400,AL$1,FALSE)</f>
        <v>#N/A</v>
      </c>
      <c r="AM14" s="70" t="e">
        <f>VLOOKUP($A14,'mat2'!$A$1:$BE$400,AM$1,FALSE)</f>
        <v>#N/A</v>
      </c>
      <c r="AN14" s="163" t="e">
        <f>VLOOKUP($A14,'mat2'!$A$1:$BE$400,AN$1,FALSE)</f>
        <v>#N/A</v>
      </c>
      <c r="AO14" s="163" t="e">
        <f>VLOOKUP($A14,'mat2'!$A$1:$BE$400,AO$1,FALSE)</f>
        <v>#N/A</v>
      </c>
      <c r="AP14" s="71" t="e">
        <f>VLOOKUP($A14,'mat2'!$A$1:$BE$400,AP$1,FALSE)</f>
        <v>#N/A</v>
      </c>
      <c r="AQ14" s="70" t="e">
        <f>VLOOKUP($A14,'mat2'!$A$1:$BE$400,AQ$1,FALSE)</f>
        <v>#N/A</v>
      </c>
      <c r="AR14" s="33" t="e">
        <f>VLOOKUP($A14,'mat2'!$A$1:$BE$400,AR$1,FALSE)</f>
        <v>#N/A</v>
      </c>
      <c r="AS14" s="33" t="e">
        <f>VLOOKUP($A14,'mat2'!$A$1:$BE$400,AS$1,FALSE)</f>
        <v>#N/A</v>
      </c>
      <c r="AT14" s="70" t="e">
        <f>VLOOKUP($A14,'mat2'!$A$1:$BE$400,AT$1,FALSE)</f>
        <v>#N/A</v>
      </c>
      <c r="AU14" s="70" t="e">
        <f>VLOOKUP($A14,'mat2'!$A$1:$BE$400,AU$1,FALSE)</f>
        <v>#N/A</v>
      </c>
      <c r="AV14" s="70" t="e">
        <f>VLOOKUP($A14,'mat2'!$A$1:$BE$400,AV$1,FALSE)</f>
        <v>#N/A</v>
      </c>
      <c r="AW14" s="70" t="e">
        <f>VLOOKUP($A14,'mat2'!$A$1:$BE$400,AW$1,FALSE)</f>
        <v>#N/A</v>
      </c>
      <c r="AX14" s="105" t="e">
        <f>VLOOKUP($A14,'mat2'!$A$1:$BE$400,AX$1,FALSE)</f>
        <v>#N/A</v>
      </c>
      <c r="AY14" s="88" t="e">
        <f>VLOOKUP($A14,'mat2'!$A$1:$BE$400,AY$1,FALSE)</f>
        <v>#N/A</v>
      </c>
      <c r="AZ14" s="33" t="e">
        <f>VLOOKUP($A14,'mat2'!$A$1:$BE$400,AZ$1,FALSE)</f>
        <v>#N/A</v>
      </c>
      <c r="BA14" s="105" t="e">
        <f>VLOOKUP($A14,'mat2'!$A$1:$BE$400,BA$1,FALSE)</f>
        <v>#N/A</v>
      </c>
      <c r="BB14" s="206" t="e">
        <f t="shared" si="1"/>
        <v>#N/A</v>
      </c>
      <c r="BC14" s="206" t="e">
        <f t="shared" si="2"/>
        <v>#N/A</v>
      </c>
      <c r="BD14" s="209" t="e">
        <f t="shared" si="3"/>
        <v>#N/A</v>
      </c>
      <c r="BE14" s="207" t="e">
        <f t="shared" si="4"/>
        <v>#N/A</v>
      </c>
      <c r="BF14" s="212" t="e">
        <f t="shared" si="5"/>
        <v>#N/A</v>
      </c>
      <c r="BG14" s="210" t="e">
        <f t="shared" si="6"/>
        <v>#N/A</v>
      </c>
      <c r="BH14" s="214" t="e">
        <f t="shared" si="7"/>
        <v>#N/A</v>
      </c>
      <c r="BI14" s="211" t="e">
        <f t="shared" si="8"/>
        <v>#N/A</v>
      </c>
      <c r="BJ14" s="213" t="e">
        <f t="shared" si="9"/>
        <v>#N/A</v>
      </c>
      <c r="BK14" s="132"/>
      <c r="BL14" s="132"/>
      <c r="BM14" s="132"/>
      <c r="BN14" s="132" t="s">
        <v>473</v>
      </c>
      <c r="BO14" s="31" t="e">
        <f t="shared" ca="1" si="10"/>
        <v>#N/A</v>
      </c>
      <c r="BP14" s="31">
        <f t="shared" si="12"/>
        <v>5</v>
      </c>
      <c r="BQ14" s="132" t="str">
        <f t="shared" si="0"/>
        <v>===5番ﾃﾞｰﾀ区切り===</v>
      </c>
    </row>
    <row r="15" spans="1:70">
      <c r="A15" t="e">
        <f t="shared" si="11"/>
        <v>#N/A</v>
      </c>
      <c r="B15" s="136">
        <f t="shared" si="11"/>
        <v>6</v>
      </c>
      <c r="C15" s="135" t="e">
        <f>VLOOKUP($A15,'mat2'!$A$1:$BE$400,C$1,FALSE)</f>
        <v>#N/A</v>
      </c>
      <c r="D15" s="32" t="e">
        <f>VLOOKUP($A15,'mat2'!$A$1:$BE$400,D$1,FALSE)</f>
        <v>#N/A</v>
      </c>
      <c r="E15" s="53" t="e">
        <f>VLOOKUP($A15,'mat2'!$A$1:$BE$400,E$1,FALSE)</f>
        <v>#N/A</v>
      </c>
      <c r="F15" s="145" t="e">
        <f>VLOOKUP($A15,'mat2'!$A$1:$BE$400,F$1,FALSE)</f>
        <v>#N/A</v>
      </c>
      <c r="G15" s="144" t="e">
        <f>VLOOKUP($A15,'mat2'!$A$1:$BE$400,G$1,FALSE)</f>
        <v>#N/A</v>
      </c>
      <c r="H15" s="85" t="e">
        <f>VLOOKUP($A15,'mat2'!$A$1:$BE$400,H$1,FALSE)</f>
        <v>#N/A</v>
      </c>
      <c r="I15" s="85" t="e">
        <f>VLOOKUP($A15,'mat2'!$A$1:$BE$400,I$1,FALSE)</f>
        <v>#N/A</v>
      </c>
      <c r="J15" s="86" t="e">
        <f>VLOOKUP($A15,'mat2'!$A$1:$BE$400,J$1,FALSE)</f>
        <v>#N/A</v>
      </c>
      <c r="K15" s="71" t="e">
        <f>VLOOKUP($A15,'mat2'!$A$1:$BE$400,K$1,FALSE)</f>
        <v>#N/A</v>
      </c>
      <c r="L15" s="71" t="e">
        <f>VLOOKUP($A15,'mat2'!$A$1:$BE$400,L$1,FALSE)</f>
        <v>#N/A</v>
      </c>
      <c r="M15" s="87" t="e">
        <f>VLOOKUP($A15,'mat2'!$A$1:$BE$400,M$1,FALSE)</f>
        <v>#N/A</v>
      </c>
      <c r="N15" s="71" t="e">
        <f>VLOOKUP($A15,'mat2'!$A$1:$BE$400,N$1,FALSE)</f>
        <v>#N/A</v>
      </c>
      <c r="O15" s="71" t="e">
        <f>VLOOKUP($A15,'mat2'!$A$1:$BE$400,O$1,FALSE)</f>
        <v>#N/A</v>
      </c>
      <c r="P15" s="71" t="e">
        <f>VLOOKUP($A15,'mat2'!$A$1:$BE$400,P$1,FALSE)</f>
        <v>#N/A</v>
      </c>
      <c r="Q15" s="71" t="e">
        <f>VLOOKUP($A15,'mat2'!$A$1:$BE$400,Q$1,FALSE)</f>
        <v>#N/A</v>
      </c>
      <c r="R15" s="70" t="e">
        <f>VLOOKUP($A15,'mat2'!$A$1:$BE$400,R$1,FALSE)</f>
        <v>#N/A</v>
      </c>
      <c r="S15" s="70" t="e">
        <f>VLOOKUP($A15,'mat2'!$A$1:$BE$400,S$1,FALSE)</f>
        <v>#N/A</v>
      </c>
      <c r="T15" s="53" t="e">
        <f>VLOOKUP($A15,'mat2'!$A$1:$BE$400,T$1,FALSE)</f>
        <v>#N/A</v>
      </c>
      <c r="U15" s="53" t="e">
        <f>VLOOKUP($A15,'mat2'!$A$1:$BE$400,U$1,FALSE)</f>
        <v>#N/A</v>
      </c>
      <c r="V15" s="53" t="e">
        <f>VLOOKUP($A15,'mat2'!$A$1:$BE$400,V$1,FALSE)</f>
        <v>#N/A</v>
      </c>
      <c r="W15" s="71" t="e">
        <f>VLOOKUP($A15,'mat2'!$A$1:$BE$400,W$1,FALSE)</f>
        <v>#N/A</v>
      </c>
      <c r="X15" s="71" t="e">
        <f>VLOOKUP($A15,'mat2'!$A$1:$BE$400,X$1,FALSE)</f>
        <v>#N/A</v>
      </c>
      <c r="Y15" s="71" t="e">
        <f>VLOOKUP($A15,'mat2'!$A$1:$BE$400,Y$1,FALSE)</f>
        <v>#N/A</v>
      </c>
      <c r="Z15" s="71" t="e">
        <f>VLOOKUP($A15,'mat2'!$A$1:$BE$400,Z$1,FALSE)</f>
        <v>#N/A</v>
      </c>
      <c r="AA15" s="71" t="e">
        <f>VLOOKUP($A15,'mat2'!$A$1:$BE$400,AA$1,FALSE)</f>
        <v>#N/A</v>
      </c>
      <c r="AB15" s="71" t="e">
        <f>VLOOKUP($A15,'mat2'!$A$1:$BE$400,AB$1,FALSE)</f>
        <v>#N/A</v>
      </c>
      <c r="AC15" s="71" t="e">
        <f>VLOOKUP($A15,'mat2'!$A$1:$BE$400,AC$1,FALSE)</f>
        <v>#N/A</v>
      </c>
      <c r="AD15" s="71" t="e">
        <f>VLOOKUP($A15,'mat2'!$A$1:$BE$400,AD$1,FALSE)</f>
        <v>#N/A</v>
      </c>
      <c r="AE15" s="71" t="e">
        <f>VLOOKUP($A15,'mat2'!$A$1:$BE$400,AE$1,FALSE)</f>
        <v>#N/A</v>
      </c>
      <c r="AF15" s="71" t="e">
        <f>VLOOKUP($A15,'mat2'!$A$1:$BE$400,AF$1,FALSE)</f>
        <v>#N/A</v>
      </c>
      <c r="AG15" s="71" t="e">
        <f>VLOOKUP($A15,'mat2'!$A$1:$BE$400,AG$1,FALSE)</f>
        <v>#N/A</v>
      </c>
      <c r="AH15" s="71" t="e">
        <f>VLOOKUP($A15,'mat2'!$A$1:$BE$400,AH$1,FALSE)</f>
        <v>#N/A</v>
      </c>
      <c r="AI15" s="71" t="e">
        <f>VLOOKUP($A15,'mat2'!$A$1:$BE$400,AI$1,FALSE)</f>
        <v>#N/A</v>
      </c>
      <c r="AJ15" s="71" t="e">
        <f>VLOOKUP($A15,'mat2'!$A$1:$BE$400,AJ$1,FALSE)</f>
        <v>#N/A</v>
      </c>
      <c r="AK15" s="70" t="e">
        <f>VLOOKUP($A15,'mat2'!$A$1:$BE$400,AK$1,FALSE)</f>
        <v>#N/A</v>
      </c>
      <c r="AL15" s="34" t="e">
        <f>VLOOKUP($A15,'mat2'!$A$1:$BE$400,AL$1,FALSE)</f>
        <v>#N/A</v>
      </c>
      <c r="AM15" s="70" t="e">
        <f>VLOOKUP($A15,'mat2'!$A$1:$BE$400,AM$1,FALSE)</f>
        <v>#N/A</v>
      </c>
      <c r="AN15" s="163" t="e">
        <f>VLOOKUP($A15,'mat2'!$A$1:$BE$400,AN$1,FALSE)</f>
        <v>#N/A</v>
      </c>
      <c r="AO15" s="163" t="e">
        <f>VLOOKUP($A15,'mat2'!$A$1:$BE$400,AO$1,FALSE)</f>
        <v>#N/A</v>
      </c>
      <c r="AP15" s="71" t="e">
        <f>VLOOKUP($A15,'mat2'!$A$1:$BE$400,AP$1,FALSE)</f>
        <v>#N/A</v>
      </c>
      <c r="AQ15" s="70" t="e">
        <f>VLOOKUP($A15,'mat2'!$A$1:$BE$400,AQ$1,FALSE)</f>
        <v>#N/A</v>
      </c>
      <c r="AR15" s="33" t="e">
        <f>VLOOKUP($A15,'mat2'!$A$1:$BE$400,AR$1,FALSE)</f>
        <v>#N/A</v>
      </c>
      <c r="AS15" s="33" t="e">
        <f>VLOOKUP($A15,'mat2'!$A$1:$BE$400,AS$1,FALSE)</f>
        <v>#N/A</v>
      </c>
      <c r="AT15" s="70" t="e">
        <f>VLOOKUP($A15,'mat2'!$A$1:$BE$400,AT$1,FALSE)</f>
        <v>#N/A</v>
      </c>
      <c r="AU15" s="70" t="e">
        <f>VLOOKUP($A15,'mat2'!$A$1:$BE$400,AU$1,FALSE)</f>
        <v>#N/A</v>
      </c>
      <c r="AV15" s="70" t="e">
        <f>VLOOKUP($A15,'mat2'!$A$1:$BE$400,AV$1,FALSE)</f>
        <v>#N/A</v>
      </c>
      <c r="AW15" s="70" t="e">
        <f>VLOOKUP($A15,'mat2'!$A$1:$BE$400,AW$1,FALSE)</f>
        <v>#N/A</v>
      </c>
      <c r="AX15" s="105" t="e">
        <f>VLOOKUP($A15,'mat2'!$A$1:$BE$400,AX$1,FALSE)</f>
        <v>#N/A</v>
      </c>
      <c r="AY15" s="88" t="e">
        <f>VLOOKUP($A15,'mat2'!$A$1:$BE$400,AY$1,FALSE)</f>
        <v>#N/A</v>
      </c>
      <c r="AZ15" s="33" t="e">
        <f>VLOOKUP($A15,'mat2'!$A$1:$BE$400,AZ$1,FALSE)</f>
        <v>#N/A</v>
      </c>
      <c r="BA15" s="105" t="e">
        <f>VLOOKUP($A15,'mat2'!$A$1:$BE$400,BA$1,FALSE)</f>
        <v>#N/A</v>
      </c>
      <c r="BB15" s="206" t="e">
        <f t="shared" si="1"/>
        <v>#N/A</v>
      </c>
      <c r="BC15" s="206" t="e">
        <f t="shared" si="2"/>
        <v>#N/A</v>
      </c>
      <c r="BD15" s="209" t="e">
        <f t="shared" si="3"/>
        <v>#N/A</v>
      </c>
      <c r="BE15" s="207" t="e">
        <f t="shared" si="4"/>
        <v>#N/A</v>
      </c>
      <c r="BF15" s="212" t="e">
        <f t="shared" si="5"/>
        <v>#N/A</v>
      </c>
      <c r="BG15" s="210" t="e">
        <f t="shared" si="6"/>
        <v>#N/A</v>
      </c>
      <c r="BH15" s="214" t="e">
        <f t="shared" si="7"/>
        <v>#N/A</v>
      </c>
      <c r="BI15" s="211" t="e">
        <f t="shared" si="8"/>
        <v>#N/A</v>
      </c>
      <c r="BJ15" s="213" t="e">
        <f t="shared" si="9"/>
        <v>#N/A</v>
      </c>
      <c r="BK15" s="132"/>
      <c r="BL15" s="132"/>
      <c r="BM15" s="132"/>
      <c r="BN15" s="132" t="s">
        <v>473</v>
      </c>
      <c r="BO15" s="31" t="e">
        <f t="shared" ca="1" si="10"/>
        <v>#N/A</v>
      </c>
      <c r="BP15" s="31">
        <f t="shared" si="12"/>
        <v>6</v>
      </c>
      <c r="BQ15" s="132" t="str">
        <f t="shared" si="0"/>
        <v>===6番ﾃﾞｰﾀ区切り===</v>
      </c>
    </row>
    <row r="16" spans="1:70">
      <c r="A16" t="e">
        <f t="shared" si="11"/>
        <v>#N/A</v>
      </c>
      <c r="B16" s="136">
        <f t="shared" si="11"/>
        <v>7</v>
      </c>
      <c r="C16" s="135" t="e">
        <f>VLOOKUP($A16,'mat2'!$A$1:$BE$400,C$1,FALSE)</f>
        <v>#N/A</v>
      </c>
      <c r="D16" s="32" t="e">
        <f>VLOOKUP($A16,'mat2'!$A$1:$BE$400,D$1,FALSE)</f>
        <v>#N/A</v>
      </c>
      <c r="E16" s="53" t="e">
        <f>VLOOKUP($A16,'mat2'!$A$1:$BE$400,E$1,FALSE)</f>
        <v>#N/A</v>
      </c>
      <c r="F16" s="145" t="e">
        <f>VLOOKUP($A16,'mat2'!$A$1:$BE$400,F$1,FALSE)</f>
        <v>#N/A</v>
      </c>
      <c r="G16" s="144" t="e">
        <f>VLOOKUP($A16,'mat2'!$A$1:$BE$400,G$1,FALSE)</f>
        <v>#N/A</v>
      </c>
      <c r="H16" s="85" t="e">
        <f>VLOOKUP($A16,'mat2'!$A$1:$BE$400,H$1,FALSE)</f>
        <v>#N/A</v>
      </c>
      <c r="I16" s="85" t="e">
        <f>VLOOKUP($A16,'mat2'!$A$1:$BE$400,I$1,FALSE)</f>
        <v>#N/A</v>
      </c>
      <c r="J16" s="86" t="e">
        <f>VLOOKUP($A16,'mat2'!$A$1:$BE$400,J$1,FALSE)</f>
        <v>#N/A</v>
      </c>
      <c r="K16" s="71" t="e">
        <f>VLOOKUP($A16,'mat2'!$A$1:$BE$400,K$1,FALSE)</f>
        <v>#N/A</v>
      </c>
      <c r="L16" s="71" t="e">
        <f>VLOOKUP($A16,'mat2'!$A$1:$BE$400,L$1,FALSE)</f>
        <v>#N/A</v>
      </c>
      <c r="M16" s="87" t="e">
        <f>VLOOKUP($A16,'mat2'!$A$1:$BE$400,M$1,FALSE)</f>
        <v>#N/A</v>
      </c>
      <c r="N16" s="71" t="e">
        <f>VLOOKUP($A16,'mat2'!$A$1:$BE$400,N$1,FALSE)</f>
        <v>#N/A</v>
      </c>
      <c r="O16" s="71" t="e">
        <f>VLOOKUP($A16,'mat2'!$A$1:$BE$400,O$1,FALSE)</f>
        <v>#N/A</v>
      </c>
      <c r="P16" s="71" t="e">
        <f>VLOOKUP($A16,'mat2'!$A$1:$BE$400,P$1,FALSE)</f>
        <v>#N/A</v>
      </c>
      <c r="Q16" s="71" t="e">
        <f>VLOOKUP($A16,'mat2'!$A$1:$BE$400,Q$1,FALSE)</f>
        <v>#N/A</v>
      </c>
      <c r="R16" s="70" t="e">
        <f>VLOOKUP($A16,'mat2'!$A$1:$BE$400,R$1,FALSE)</f>
        <v>#N/A</v>
      </c>
      <c r="S16" s="70" t="e">
        <f>VLOOKUP($A16,'mat2'!$A$1:$BE$400,S$1,FALSE)</f>
        <v>#N/A</v>
      </c>
      <c r="T16" s="53" t="e">
        <f>VLOOKUP($A16,'mat2'!$A$1:$BE$400,T$1,FALSE)</f>
        <v>#N/A</v>
      </c>
      <c r="U16" s="53" t="e">
        <f>VLOOKUP($A16,'mat2'!$A$1:$BE$400,U$1,FALSE)</f>
        <v>#N/A</v>
      </c>
      <c r="V16" s="53" t="e">
        <f>VLOOKUP($A16,'mat2'!$A$1:$BE$400,V$1,FALSE)</f>
        <v>#N/A</v>
      </c>
      <c r="W16" s="71" t="e">
        <f>VLOOKUP($A16,'mat2'!$A$1:$BE$400,W$1,FALSE)</f>
        <v>#N/A</v>
      </c>
      <c r="X16" s="71" t="e">
        <f>VLOOKUP($A16,'mat2'!$A$1:$BE$400,X$1,FALSE)</f>
        <v>#N/A</v>
      </c>
      <c r="Y16" s="71" t="e">
        <f>VLOOKUP($A16,'mat2'!$A$1:$BE$400,Y$1,FALSE)</f>
        <v>#N/A</v>
      </c>
      <c r="Z16" s="71" t="e">
        <f>VLOOKUP($A16,'mat2'!$A$1:$BE$400,Z$1,FALSE)</f>
        <v>#N/A</v>
      </c>
      <c r="AA16" s="71" t="e">
        <f>VLOOKUP($A16,'mat2'!$A$1:$BE$400,AA$1,FALSE)</f>
        <v>#N/A</v>
      </c>
      <c r="AB16" s="71" t="e">
        <f>VLOOKUP($A16,'mat2'!$A$1:$BE$400,AB$1,FALSE)</f>
        <v>#N/A</v>
      </c>
      <c r="AC16" s="71" t="e">
        <f>VLOOKUP($A16,'mat2'!$A$1:$BE$400,AC$1,FALSE)</f>
        <v>#N/A</v>
      </c>
      <c r="AD16" s="71" t="e">
        <f>VLOOKUP($A16,'mat2'!$A$1:$BE$400,AD$1,FALSE)</f>
        <v>#N/A</v>
      </c>
      <c r="AE16" s="71" t="e">
        <f>VLOOKUP($A16,'mat2'!$A$1:$BE$400,AE$1,FALSE)</f>
        <v>#N/A</v>
      </c>
      <c r="AF16" s="71" t="e">
        <f>VLOOKUP($A16,'mat2'!$A$1:$BE$400,AF$1,FALSE)</f>
        <v>#N/A</v>
      </c>
      <c r="AG16" s="71" t="e">
        <f>VLOOKUP($A16,'mat2'!$A$1:$BE$400,AG$1,FALSE)</f>
        <v>#N/A</v>
      </c>
      <c r="AH16" s="71" t="e">
        <f>VLOOKUP($A16,'mat2'!$A$1:$BE$400,AH$1,FALSE)</f>
        <v>#N/A</v>
      </c>
      <c r="AI16" s="71" t="e">
        <f>VLOOKUP($A16,'mat2'!$A$1:$BE$400,AI$1,FALSE)</f>
        <v>#N/A</v>
      </c>
      <c r="AJ16" s="71" t="e">
        <f>VLOOKUP($A16,'mat2'!$A$1:$BE$400,AJ$1,FALSE)</f>
        <v>#N/A</v>
      </c>
      <c r="AK16" s="70" t="e">
        <f>VLOOKUP($A16,'mat2'!$A$1:$BE$400,AK$1,FALSE)</f>
        <v>#N/A</v>
      </c>
      <c r="AL16" s="34" t="e">
        <f>VLOOKUP($A16,'mat2'!$A$1:$BE$400,AL$1,FALSE)</f>
        <v>#N/A</v>
      </c>
      <c r="AM16" s="70" t="e">
        <f>VLOOKUP($A16,'mat2'!$A$1:$BE$400,AM$1,FALSE)</f>
        <v>#N/A</v>
      </c>
      <c r="AN16" s="163" t="e">
        <f>VLOOKUP($A16,'mat2'!$A$1:$BE$400,AN$1,FALSE)</f>
        <v>#N/A</v>
      </c>
      <c r="AO16" s="163" t="e">
        <f>VLOOKUP($A16,'mat2'!$A$1:$BE$400,AO$1,FALSE)</f>
        <v>#N/A</v>
      </c>
      <c r="AP16" s="71" t="e">
        <f>VLOOKUP($A16,'mat2'!$A$1:$BE$400,AP$1,FALSE)</f>
        <v>#N/A</v>
      </c>
      <c r="AQ16" s="70" t="e">
        <f>VLOOKUP($A16,'mat2'!$A$1:$BE$400,AQ$1,FALSE)</f>
        <v>#N/A</v>
      </c>
      <c r="AR16" s="33" t="e">
        <f>VLOOKUP($A16,'mat2'!$A$1:$BE$400,AR$1,FALSE)</f>
        <v>#N/A</v>
      </c>
      <c r="AS16" s="33" t="e">
        <f>VLOOKUP($A16,'mat2'!$A$1:$BE$400,AS$1,FALSE)</f>
        <v>#N/A</v>
      </c>
      <c r="AT16" s="70" t="e">
        <f>VLOOKUP($A16,'mat2'!$A$1:$BE$400,AT$1,FALSE)</f>
        <v>#N/A</v>
      </c>
      <c r="AU16" s="70" t="e">
        <f>VLOOKUP($A16,'mat2'!$A$1:$BE$400,AU$1,FALSE)</f>
        <v>#N/A</v>
      </c>
      <c r="AV16" s="70" t="e">
        <f>VLOOKUP($A16,'mat2'!$A$1:$BE$400,AV$1,FALSE)</f>
        <v>#N/A</v>
      </c>
      <c r="AW16" s="70" t="e">
        <f>VLOOKUP($A16,'mat2'!$A$1:$BE$400,AW$1,FALSE)</f>
        <v>#N/A</v>
      </c>
      <c r="AX16" s="105" t="e">
        <f>VLOOKUP($A16,'mat2'!$A$1:$BE$400,AX$1,FALSE)</f>
        <v>#N/A</v>
      </c>
      <c r="AY16" s="88" t="e">
        <f>VLOOKUP($A16,'mat2'!$A$1:$BE$400,AY$1,FALSE)</f>
        <v>#N/A</v>
      </c>
      <c r="AZ16" s="33" t="e">
        <f>VLOOKUP($A16,'mat2'!$A$1:$BE$400,AZ$1,FALSE)</f>
        <v>#N/A</v>
      </c>
      <c r="BA16" s="105" t="e">
        <f>VLOOKUP($A16,'mat2'!$A$1:$BE$400,BA$1,FALSE)</f>
        <v>#N/A</v>
      </c>
      <c r="BB16" s="206" t="e">
        <f t="shared" si="1"/>
        <v>#N/A</v>
      </c>
      <c r="BC16" s="206" t="e">
        <f t="shared" si="2"/>
        <v>#N/A</v>
      </c>
      <c r="BD16" s="209" t="e">
        <f t="shared" si="3"/>
        <v>#N/A</v>
      </c>
      <c r="BE16" s="207" t="e">
        <f t="shared" si="4"/>
        <v>#N/A</v>
      </c>
      <c r="BF16" s="212" t="e">
        <f t="shared" si="5"/>
        <v>#N/A</v>
      </c>
      <c r="BG16" s="210" t="e">
        <f t="shared" si="6"/>
        <v>#N/A</v>
      </c>
      <c r="BH16" s="214" t="e">
        <f t="shared" si="7"/>
        <v>#N/A</v>
      </c>
      <c r="BI16" s="211" t="e">
        <f t="shared" si="8"/>
        <v>#N/A</v>
      </c>
      <c r="BJ16" s="213" t="e">
        <f t="shared" si="9"/>
        <v>#N/A</v>
      </c>
      <c r="BK16" s="132"/>
      <c r="BL16" s="132"/>
      <c r="BM16" s="132"/>
      <c r="BN16" s="132" t="s">
        <v>473</v>
      </c>
      <c r="BO16" s="31" t="e">
        <f t="shared" ca="1" si="10"/>
        <v>#N/A</v>
      </c>
      <c r="BP16" s="31">
        <f t="shared" si="12"/>
        <v>7</v>
      </c>
      <c r="BQ16" s="132" t="str">
        <f t="shared" si="0"/>
        <v>===7番ﾃﾞｰﾀ区切り===</v>
      </c>
    </row>
    <row r="17" spans="1:69">
      <c r="A17" t="e">
        <f t="shared" si="11"/>
        <v>#N/A</v>
      </c>
      <c r="B17" s="136">
        <f t="shared" si="11"/>
        <v>8</v>
      </c>
      <c r="C17" s="135" t="e">
        <f>VLOOKUP($A17,'mat2'!$A$1:$BE$400,C$1,FALSE)</f>
        <v>#N/A</v>
      </c>
      <c r="D17" s="32" t="e">
        <f>VLOOKUP($A17,'mat2'!$A$1:$BE$400,D$1,FALSE)</f>
        <v>#N/A</v>
      </c>
      <c r="E17" s="53" t="e">
        <f>VLOOKUP($A17,'mat2'!$A$1:$BE$400,E$1,FALSE)</f>
        <v>#N/A</v>
      </c>
      <c r="F17" s="145" t="e">
        <f>VLOOKUP($A17,'mat2'!$A$1:$BE$400,F$1,FALSE)</f>
        <v>#N/A</v>
      </c>
      <c r="G17" s="144" t="e">
        <f>VLOOKUP($A17,'mat2'!$A$1:$BE$400,G$1,FALSE)</f>
        <v>#N/A</v>
      </c>
      <c r="H17" s="85" t="e">
        <f>VLOOKUP($A17,'mat2'!$A$1:$BE$400,H$1,FALSE)</f>
        <v>#N/A</v>
      </c>
      <c r="I17" s="85" t="e">
        <f>VLOOKUP($A17,'mat2'!$A$1:$BE$400,I$1,FALSE)</f>
        <v>#N/A</v>
      </c>
      <c r="J17" s="86" t="e">
        <f>VLOOKUP($A17,'mat2'!$A$1:$BE$400,J$1,FALSE)</f>
        <v>#N/A</v>
      </c>
      <c r="K17" s="71" t="e">
        <f>VLOOKUP($A17,'mat2'!$A$1:$BE$400,K$1,FALSE)</f>
        <v>#N/A</v>
      </c>
      <c r="L17" s="71" t="e">
        <f>VLOOKUP($A17,'mat2'!$A$1:$BE$400,L$1,FALSE)</f>
        <v>#N/A</v>
      </c>
      <c r="M17" s="87" t="e">
        <f>VLOOKUP($A17,'mat2'!$A$1:$BE$400,M$1,FALSE)</f>
        <v>#N/A</v>
      </c>
      <c r="N17" s="71" t="e">
        <f>VLOOKUP($A17,'mat2'!$A$1:$BE$400,N$1,FALSE)</f>
        <v>#N/A</v>
      </c>
      <c r="O17" s="71" t="e">
        <f>VLOOKUP($A17,'mat2'!$A$1:$BE$400,O$1,FALSE)</f>
        <v>#N/A</v>
      </c>
      <c r="P17" s="71" t="e">
        <f>VLOOKUP($A17,'mat2'!$A$1:$BE$400,P$1,FALSE)</f>
        <v>#N/A</v>
      </c>
      <c r="Q17" s="71" t="e">
        <f>VLOOKUP($A17,'mat2'!$A$1:$BE$400,Q$1,FALSE)</f>
        <v>#N/A</v>
      </c>
      <c r="R17" s="70" t="e">
        <f>VLOOKUP($A17,'mat2'!$A$1:$BE$400,R$1,FALSE)</f>
        <v>#N/A</v>
      </c>
      <c r="S17" s="70" t="e">
        <f>VLOOKUP($A17,'mat2'!$A$1:$BE$400,S$1,FALSE)</f>
        <v>#N/A</v>
      </c>
      <c r="T17" s="53" t="e">
        <f>VLOOKUP($A17,'mat2'!$A$1:$BE$400,T$1,FALSE)</f>
        <v>#N/A</v>
      </c>
      <c r="U17" s="53" t="e">
        <f>VLOOKUP($A17,'mat2'!$A$1:$BE$400,U$1,FALSE)</f>
        <v>#N/A</v>
      </c>
      <c r="V17" s="53" t="e">
        <f>VLOOKUP($A17,'mat2'!$A$1:$BE$400,V$1,FALSE)</f>
        <v>#N/A</v>
      </c>
      <c r="W17" s="71" t="e">
        <f>VLOOKUP($A17,'mat2'!$A$1:$BE$400,W$1,FALSE)</f>
        <v>#N/A</v>
      </c>
      <c r="X17" s="71" t="e">
        <f>VLOOKUP($A17,'mat2'!$A$1:$BE$400,X$1,FALSE)</f>
        <v>#N/A</v>
      </c>
      <c r="Y17" s="71" t="e">
        <f>VLOOKUP($A17,'mat2'!$A$1:$BE$400,Y$1,FALSE)</f>
        <v>#N/A</v>
      </c>
      <c r="Z17" s="71" t="e">
        <f>VLOOKUP($A17,'mat2'!$A$1:$BE$400,Z$1,FALSE)</f>
        <v>#N/A</v>
      </c>
      <c r="AA17" s="71" t="e">
        <f>VLOOKUP($A17,'mat2'!$A$1:$BE$400,AA$1,FALSE)</f>
        <v>#N/A</v>
      </c>
      <c r="AB17" s="71" t="e">
        <f>VLOOKUP($A17,'mat2'!$A$1:$BE$400,AB$1,FALSE)</f>
        <v>#N/A</v>
      </c>
      <c r="AC17" s="71" t="e">
        <f>VLOOKUP($A17,'mat2'!$A$1:$BE$400,AC$1,FALSE)</f>
        <v>#N/A</v>
      </c>
      <c r="AD17" s="71" t="e">
        <f>VLOOKUP($A17,'mat2'!$A$1:$BE$400,AD$1,FALSE)</f>
        <v>#N/A</v>
      </c>
      <c r="AE17" s="71" t="e">
        <f>VLOOKUP($A17,'mat2'!$A$1:$BE$400,AE$1,FALSE)</f>
        <v>#N/A</v>
      </c>
      <c r="AF17" s="71" t="e">
        <f>VLOOKUP($A17,'mat2'!$A$1:$BE$400,AF$1,FALSE)</f>
        <v>#N/A</v>
      </c>
      <c r="AG17" s="71" t="e">
        <f>VLOOKUP($A17,'mat2'!$A$1:$BE$400,AG$1,FALSE)</f>
        <v>#N/A</v>
      </c>
      <c r="AH17" s="71" t="e">
        <f>VLOOKUP($A17,'mat2'!$A$1:$BE$400,AH$1,FALSE)</f>
        <v>#N/A</v>
      </c>
      <c r="AI17" s="71" t="e">
        <f>VLOOKUP($A17,'mat2'!$A$1:$BE$400,AI$1,FALSE)</f>
        <v>#N/A</v>
      </c>
      <c r="AJ17" s="71" t="e">
        <f>VLOOKUP($A17,'mat2'!$A$1:$BE$400,AJ$1,FALSE)</f>
        <v>#N/A</v>
      </c>
      <c r="AK17" s="70" t="e">
        <f>VLOOKUP($A17,'mat2'!$A$1:$BE$400,AK$1,FALSE)</f>
        <v>#N/A</v>
      </c>
      <c r="AL17" s="34" t="e">
        <f>VLOOKUP($A17,'mat2'!$A$1:$BE$400,AL$1,FALSE)</f>
        <v>#N/A</v>
      </c>
      <c r="AM17" s="70" t="e">
        <f>VLOOKUP($A17,'mat2'!$A$1:$BE$400,AM$1,FALSE)</f>
        <v>#N/A</v>
      </c>
      <c r="AN17" s="163" t="e">
        <f>VLOOKUP($A17,'mat2'!$A$1:$BE$400,AN$1,FALSE)</f>
        <v>#N/A</v>
      </c>
      <c r="AO17" s="163" t="e">
        <f>VLOOKUP($A17,'mat2'!$A$1:$BE$400,AO$1,FALSE)</f>
        <v>#N/A</v>
      </c>
      <c r="AP17" s="71" t="e">
        <f>VLOOKUP($A17,'mat2'!$A$1:$BE$400,AP$1,FALSE)</f>
        <v>#N/A</v>
      </c>
      <c r="AQ17" s="70" t="e">
        <f>VLOOKUP($A17,'mat2'!$A$1:$BE$400,AQ$1,FALSE)</f>
        <v>#N/A</v>
      </c>
      <c r="AR17" s="33" t="e">
        <f>VLOOKUP($A17,'mat2'!$A$1:$BE$400,AR$1,FALSE)</f>
        <v>#N/A</v>
      </c>
      <c r="AS17" s="33" t="e">
        <f>VLOOKUP($A17,'mat2'!$A$1:$BE$400,AS$1,FALSE)</f>
        <v>#N/A</v>
      </c>
      <c r="AT17" s="70" t="e">
        <f>VLOOKUP($A17,'mat2'!$A$1:$BE$400,AT$1,FALSE)</f>
        <v>#N/A</v>
      </c>
      <c r="AU17" s="70" t="e">
        <f>VLOOKUP($A17,'mat2'!$A$1:$BE$400,AU$1,FALSE)</f>
        <v>#N/A</v>
      </c>
      <c r="AV17" s="70" t="e">
        <f>VLOOKUP($A17,'mat2'!$A$1:$BE$400,AV$1,FALSE)</f>
        <v>#N/A</v>
      </c>
      <c r="AW17" s="70" t="e">
        <f>VLOOKUP($A17,'mat2'!$A$1:$BE$400,AW$1,FALSE)</f>
        <v>#N/A</v>
      </c>
      <c r="AX17" s="105" t="e">
        <f>VLOOKUP($A17,'mat2'!$A$1:$BE$400,AX$1,FALSE)</f>
        <v>#N/A</v>
      </c>
      <c r="AY17" s="88" t="e">
        <f>VLOOKUP($A17,'mat2'!$A$1:$BE$400,AY$1,FALSE)</f>
        <v>#N/A</v>
      </c>
      <c r="AZ17" s="33" t="e">
        <f>VLOOKUP($A17,'mat2'!$A$1:$BE$400,AZ$1,FALSE)</f>
        <v>#N/A</v>
      </c>
      <c r="BA17" s="105" t="e">
        <f>VLOOKUP($A17,'mat2'!$A$1:$BE$400,BA$1,FALSE)</f>
        <v>#N/A</v>
      </c>
      <c r="BB17" s="206" t="e">
        <f t="shared" si="1"/>
        <v>#N/A</v>
      </c>
      <c r="BC17" s="206" t="e">
        <f t="shared" si="2"/>
        <v>#N/A</v>
      </c>
      <c r="BD17" s="209" t="e">
        <f t="shared" si="3"/>
        <v>#N/A</v>
      </c>
      <c r="BE17" s="207" t="e">
        <f t="shared" si="4"/>
        <v>#N/A</v>
      </c>
      <c r="BF17" s="212" t="e">
        <f t="shared" si="5"/>
        <v>#N/A</v>
      </c>
      <c r="BG17" s="210" t="e">
        <f t="shared" si="6"/>
        <v>#N/A</v>
      </c>
      <c r="BH17" s="214" t="e">
        <f t="shared" si="7"/>
        <v>#N/A</v>
      </c>
      <c r="BI17" s="211" t="e">
        <f t="shared" si="8"/>
        <v>#N/A</v>
      </c>
      <c r="BJ17" s="213" t="e">
        <f t="shared" si="9"/>
        <v>#N/A</v>
      </c>
      <c r="BK17" s="132"/>
      <c r="BL17" s="132"/>
      <c r="BM17" s="132"/>
      <c r="BN17" s="132" t="s">
        <v>473</v>
      </c>
      <c r="BO17" s="31" t="e">
        <f t="shared" ca="1" si="10"/>
        <v>#N/A</v>
      </c>
      <c r="BP17" s="31">
        <f t="shared" si="12"/>
        <v>8</v>
      </c>
      <c r="BQ17" s="132" t="str">
        <f t="shared" si="0"/>
        <v>===8番ﾃﾞｰﾀ区切り===</v>
      </c>
    </row>
    <row r="18" spans="1:69">
      <c r="A18" t="e">
        <f t="shared" si="11"/>
        <v>#N/A</v>
      </c>
      <c r="B18" s="136">
        <f t="shared" si="11"/>
        <v>9</v>
      </c>
      <c r="C18" s="135" t="e">
        <f>VLOOKUP($A18,'mat2'!$A$1:$BE$400,C$1,FALSE)</f>
        <v>#N/A</v>
      </c>
      <c r="D18" s="32" t="e">
        <f>VLOOKUP($A18,'mat2'!$A$1:$BE$400,D$1,FALSE)</f>
        <v>#N/A</v>
      </c>
      <c r="E18" s="53" t="e">
        <f>VLOOKUP($A18,'mat2'!$A$1:$BE$400,E$1,FALSE)</f>
        <v>#N/A</v>
      </c>
      <c r="F18" s="145" t="e">
        <f>VLOOKUP($A18,'mat2'!$A$1:$BE$400,F$1,FALSE)</f>
        <v>#N/A</v>
      </c>
      <c r="G18" s="144" t="e">
        <f>VLOOKUP($A18,'mat2'!$A$1:$BE$400,G$1,FALSE)</f>
        <v>#N/A</v>
      </c>
      <c r="H18" s="85" t="e">
        <f>VLOOKUP($A18,'mat2'!$A$1:$BE$400,H$1,FALSE)</f>
        <v>#N/A</v>
      </c>
      <c r="I18" s="85" t="e">
        <f>VLOOKUP($A18,'mat2'!$A$1:$BE$400,I$1,FALSE)</f>
        <v>#N/A</v>
      </c>
      <c r="J18" s="86" t="e">
        <f>VLOOKUP($A18,'mat2'!$A$1:$BE$400,J$1,FALSE)</f>
        <v>#N/A</v>
      </c>
      <c r="K18" s="71" t="e">
        <f>VLOOKUP($A18,'mat2'!$A$1:$BE$400,K$1,FALSE)</f>
        <v>#N/A</v>
      </c>
      <c r="L18" s="71" t="e">
        <f>VLOOKUP($A18,'mat2'!$A$1:$BE$400,L$1,FALSE)</f>
        <v>#N/A</v>
      </c>
      <c r="M18" s="87" t="e">
        <f>VLOOKUP($A18,'mat2'!$A$1:$BE$400,M$1,FALSE)</f>
        <v>#N/A</v>
      </c>
      <c r="N18" s="71" t="e">
        <f>VLOOKUP($A18,'mat2'!$A$1:$BE$400,N$1,FALSE)</f>
        <v>#N/A</v>
      </c>
      <c r="O18" s="71" t="e">
        <f>VLOOKUP($A18,'mat2'!$A$1:$BE$400,O$1,FALSE)</f>
        <v>#N/A</v>
      </c>
      <c r="P18" s="71" t="e">
        <f>VLOOKUP($A18,'mat2'!$A$1:$BE$400,P$1,FALSE)</f>
        <v>#N/A</v>
      </c>
      <c r="Q18" s="71" t="e">
        <f>VLOOKUP($A18,'mat2'!$A$1:$BE$400,Q$1,FALSE)</f>
        <v>#N/A</v>
      </c>
      <c r="R18" s="70" t="e">
        <f>VLOOKUP($A18,'mat2'!$A$1:$BE$400,R$1,FALSE)</f>
        <v>#N/A</v>
      </c>
      <c r="S18" s="70" t="e">
        <f>VLOOKUP($A18,'mat2'!$A$1:$BE$400,S$1,FALSE)</f>
        <v>#N/A</v>
      </c>
      <c r="T18" s="53" t="e">
        <f>VLOOKUP($A18,'mat2'!$A$1:$BE$400,T$1,FALSE)</f>
        <v>#N/A</v>
      </c>
      <c r="U18" s="53" t="e">
        <f>VLOOKUP($A18,'mat2'!$A$1:$BE$400,U$1,FALSE)</f>
        <v>#N/A</v>
      </c>
      <c r="V18" s="53" t="e">
        <f>VLOOKUP($A18,'mat2'!$A$1:$BE$400,V$1,FALSE)</f>
        <v>#N/A</v>
      </c>
      <c r="W18" s="71" t="e">
        <f>VLOOKUP($A18,'mat2'!$A$1:$BE$400,W$1,FALSE)</f>
        <v>#N/A</v>
      </c>
      <c r="X18" s="71" t="e">
        <f>VLOOKUP($A18,'mat2'!$A$1:$BE$400,X$1,FALSE)</f>
        <v>#N/A</v>
      </c>
      <c r="Y18" s="71" t="e">
        <f>VLOOKUP($A18,'mat2'!$A$1:$BE$400,Y$1,FALSE)</f>
        <v>#N/A</v>
      </c>
      <c r="Z18" s="71" t="e">
        <f>VLOOKUP($A18,'mat2'!$A$1:$BE$400,Z$1,FALSE)</f>
        <v>#N/A</v>
      </c>
      <c r="AA18" s="71" t="e">
        <f>VLOOKUP($A18,'mat2'!$A$1:$BE$400,AA$1,FALSE)</f>
        <v>#N/A</v>
      </c>
      <c r="AB18" s="71" t="e">
        <f>VLOOKUP($A18,'mat2'!$A$1:$BE$400,AB$1,FALSE)</f>
        <v>#N/A</v>
      </c>
      <c r="AC18" s="71" t="e">
        <f>VLOOKUP($A18,'mat2'!$A$1:$BE$400,AC$1,FALSE)</f>
        <v>#N/A</v>
      </c>
      <c r="AD18" s="71" t="e">
        <f>VLOOKUP($A18,'mat2'!$A$1:$BE$400,AD$1,FALSE)</f>
        <v>#N/A</v>
      </c>
      <c r="AE18" s="71" t="e">
        <f>VLOOKUP($A18,'mat2'!$A$1:$BE$400,AE$1,FALSE)</f>
        <v>#N/A</v>
      </c>
      <c r="AF18" s="71" t="e">
        <f>VLOOKUP($A18,'mat2'!$A$1:$BE$400,AF$1,FALSE)</f>
        <v>#N/A</v>
      </c>
      <c r="AG18" s="71" t="e">
        <f>VLOOKUP($A18,'mat2'!$A$1:$BE$400,AG$1,FALSE)</f>
        <v>#N/A</v>
      </c>
      <c r="AH18" s="71" t="e">
        <f>VLOOKUP($A18,'mat2'!$A$1:$BE$400,AH$1,FALSE)</f>
        <v>#N/A</v>
      </c>
      <c r="AI18" s="71" t="e">
        <f>VLOOKUP($A18,'mat2'!$A$1:$BE$400,AI$1,FALSE)</f>
        <v>#N/A</v>
      </c>
      <c r="AJ18" s="71" t="e">
        <f>VLOOKUP($A18,'mat2'!$A$1:$BE$400,AJ$1,FALSE)</f>
        <v>#N/A</v>
      </c>
      <c r="AK18" s="70" t="e">
        <f>VLOOKUP($A18,'mat2'!$A$1:$BE$400,AK$1,FALSE)</f>
        <v>#N/A</v>
      </c>
      <c r="AL18" s="34" t="e">
        <f>VLOOKUP($A18,'mat2'!$A$1:$BE$400,AL$1,FALSE)</f>
        <v>#N/A</v>
      </c>
      <c r="AM18" s="70" t="e">
        <f>VLOOKUP($A18,'mat2'!$A$1:$BE$400,AM$1,FALSE)</f>
        <v>#N/A</v>
      </c>
      <c r="AN18" s="163" t="e">
        <f>VLOOKUP($A18,'mat2'!$A$1:$BE$400,AN$1,FALSE)</f>
        <v>#N/A</v>
      </c>
      <c r="AO18" s="163" t="e">
        <f>VLOOKUP($A18,'mat2'!$A$1:$BE$400,AO$1,FALSE)</f>
        <v>#N/A</v>
      </c>
      <c r="AP18" s="71" t="e">
        <f>VLOOKUP($A18,'mat2'!$A$1:$BE$400,AP$1,FALSE)</f>
        <v>#N/A</v>
      </c>
      <c r="AQ18" s="70" t="e">
        <f>VLOOKUP($A18,'mat2'!$A$1:$BE$400,AQ$1,FALSE)</f>
        <v>#N/A</v>
      </c>
      <c r="AR18" s="33" t="e">
        <f>VLOOKUP($A18,'mat2'!$A$1:$BE$400,AR$1,FALSE)</f>
        <v>#N/A</v>
      </c>
      <c r="AS18" s="33" t="e">
        <f>VLOOKUP($A18,'mat2'!$A$1:$BE$400,AS$1,FALSE)</f>
        <v>#N/A</v>
      </c>
      <c r="AT18" s="70" t="e">
        <f>VLOOKUP($A18,'mat2'!$A$1:$BE$400,AT$1,FALSE)</f>
        <v>#N/A</v>
      </c>
      <c r="AU18" s="70" t="e">
        <f>VLOOKUP($A18,'mat2'!$A$1:$BE$400,AU$1,FALSE)</f>
        <v>#N/A</v>
      </c>
      <c r="AV18" s="70" t="e">
        <f>VLOOKUP($A18,'mat2'!$A$1:$BE$400,AV$1,FALSE)</f>
        <v>#N/A</v>
      </c>
      <c r="AW18" s="70" t="e">
        <f>VLOOKUP($A18,'mat2'!$A$1:$BE$400,AW$1,FALSE)</f>
        <v>#N/A</v>
      </c>
      <c r="AX18" s="105" t="e">
        <f>VLOOKUP($A18,'mat2'!$A$1:$BE$400,AX$1,FALSE)</f>
        <v>#N/A</v>
      </c>
      <c r="AY18" s="88" t="e">
        <f>VLOOKUP($A18,'mat2'!$A$1:$BE$400,AY$1,FALSE)</f>
        <v>#N/A</v>
      </c>
      <c r="AZ18" s="33" t="e">
        <f>VLOOKUP($A18,'mat2'!$A$1:$BE$400,AZ$1,FALSE)</f>
        <v>#N/A</v>
      </c>
      <c r="BA18" s="105" t="e">
        <f>VLOOKUP($A18,'mat2'!$A$1:$BE$400,BA$1,FALSE)</f>
        <v>#N/A</v>
      </c>
      <c r="BB18" s="206" t="e">
        <f t="shared" si="1"/>
        <v>#N/A</v>
      </c>
      <c r="BC18" s="206" t="e">
        <f t="shared" si="2"/>
        <v>#N/A</v>
      </c>
      <c r="BD18" s="209" t="e">
        <f t="shared" si="3"/>
        <v>#N/A</v>
      </c>
      <c r="BE18" s="207" t="e">
        <f t="shared" si="4"/>
        <v>#N/A</v>
      </c>
      <c r="BF18" s="212" t="e">
        <f t="shared" si="5"/>
        <v>#N/A</v>
      </c>
      <c r="BG18" s="210" t="e">
        <f t="shared" si="6"/>
        <v>#N/A</v>
      </c>
      <c r="BH18" s="214" t="e">
        <f t="shared" si="7"/>
        <v>#N/A</v>
      </c>
      <c r="BI18" s="211" t="e">
        <f t="shared" si="8"/>
        <v>#N/A</v>
      </c>
      <c r="BJ18" s="213" t="e">
        <f t="shared" si="9"/>
        <v>#N/A</v>
      </c>
      <c r="BK18" s="132"/>
      <c r="BL18" s="132"/>
      <c r="BM18" s="132"/>
      <c r="BN18" s="132" t="s">
        <v>473</v>
      </c>
      <c r="BO18" s="31" t="e">
        <f t="shared" ca="1" si="10"/>
        <v>#N/A</v>
      </c>
      <c r="BP18" s="31">
        <f t="shared" si="12"/>
        <v>9</v>
      </c>
      <c r="BQ18" s="132" t="str">
        <f t="shared" si="0"/>
        <v>===9番ﾃﾞｰﾀ区切り===</v>
      </c>
    </row>
    <row r="19" spans="1:69">
      <c r="A19" t="e">
        <f t="shared" si="11"/>
        <v>#N/A</v>
      </c>
      <c r="B19" s="136">
        <f t="shared" si="11"/>
        <v>10</v>
      </c>
      <c r="C19" s="135" t="e">
        <f>VLOOKUP($A19,'mat2'!$A$1:$BE$400,C$1,FALSE)</f>
        <v>#N/A</v>
      </c>
      <c r="D19" s="32" t="e">
        <f>VLOOKUP($A19,'mat2'!$A$1:$BE$400,D$1,FALSE)</f>
        <v>#N/A</v>
      </c>
      <c r="E19" s="53" t="e">
        <f>VLOOKUP($A19,'mat2'!$A$1:$BE$400,E$1,FALSE)</f>
        <v>#N/A</v>
      </c>
      <c r="F19" s="145" t="e">
        <f>VLOOKUP($A19,'mat2'!$A$1:$BE$400,F$1,FALSE)</f>
        <v>#N/A</v>
      </c>
      <c r="G19" s="144" t="e">
        <f>VLOOKUP($A19,'mat2'!$A$1:$BE$400,G$1,FALSE)</f>
        <v>#N/A</v>
      </c>
      <c r="H19" s="85" t="e">
        <f>VLOOKUP($A19,'mat2'!$A$1:$BE$400,H$1,FALSE)</f>
        <v>#N/A</v>
      </c>
      <c r="I19" s="85" t="e">
        <f>VLOOKUP($A19,'mat2'!$A$1:$BE$400,I$1,FALSE)</f>
        <v>#N/A</v>
      </c>
      <c r="J19" s="86" t="e">
        <f>VLOOKUP($A19,'mat2'!$A$1:$BE$400,J$1,FALSE)</f>
        <v>#N/A</v>
      </c>
      <c r="K19" s="71" t="e">
        <f>VLOOKUP($A19,'mat2'!$A$1:$BE$400,K$1,FALSE)</f>
        <v>#N/A</v>
      </c>
      <c r="L19" s="71" t="e">
        <f>VLOOKUP($A19,'mat2'!$A$1:$BE$400,L$1,FALSE)</f>
        <v>#N/A</v>
      </c>
      <c r="M19" s="87" t="e">
        <f>VLOOKUP($A19,'mat2'!$A$1:$BE$400,M$1,FALSE)</f>
        <v>#N/A</v>
      </c>
      <c r="N19" s="71" t="e">
        <f>VLOOKUP($A19,'mat2'!$A$1:$BE$400,N$1,FALSE)</f>
        <v>#N/A</v>
      </c>
      <c r="O19" s="71" t="e">
        <f>VLOOKUP($A19,'mat2'!$A$1:$BE$400,O$1,FALSE)</f>
        <v>#N/A</v>
      </c>
      <c r="P19" s="71" t="e">
        <f>VLOOKUP($A19,'mat2'!$A$1:$BE$400,P$1,FALSE)</f>
        <v>#N/A</v>
      </c>
      <c r="Q19" s="71" t="e">
        <f>VLOOKUP($A19,'mat2'!$A$1:$BE$400,Q$1,FALSE)</f>
        <v>#N/A</v>
      </c>
      <c r="R19" s="70" t="e">
        <f>VLOOKUP($A19,'mat2'!$A$1:$BE$400,R$1,FALSE)</f>
        <v>#N/A</v>
      </c>
      <c r="S19" s="70" t="e">
        <f>VLOOKUP($A19,'mat2'!$A$1:$BE$400,S$1,FALSE)</f>
        <v>#N/A</v>
      </c>
      <c r="T19" s="53" t="e">
        <f>VLOOKUP($A19,'mat2'!$A$1:$BE$400,T$1,FALSE)</f>
        <v>#N/A</v>
      </c>
      <c r="U19" s="53" t="e">
        <f>VLOOKUP($A19,'mat2'!$A$1:$BE$400,U$1,FALSE)</f>
        <v>#N/A</v>
      </c>
      <c r="V19" s="53" t="e">
        <f>VLOOKUP($A19,'mat2'!$A$1:$BE$400,V$1,FALSE)</f>
        <v>#N/A</v>
      </c>
      <c r="W19" s="71" t="e">
        <f>VLOOKUP($A19,'mat2'!$A$1:$BE$400,W$1,FALSE)</f>
        <v>#N/A</v>
      </c>
      <c r="X19" s="71" t="e">
        <f>VLOOKUP($A19,'mat2'!$A$1:$BE$400,X$1,FALSE)</f>
        <v>#N/A</v>
      </c>
      <c r="Y19" s="71" t="e">
        <f>VLOOKUP($A19,'mat2'!$A$1:$BE$400,Y$1,FALSE)</f>
        <v>#N/A</v>
      </c>
      <c r="Z19" s="71" t="e">
        <f>VLOOKUP($A19,'mat2'!$A$1:$BE$400,Z$1,FALSE)</f>
        <v>#N/A</v>
      </c>
      <c r="AA19" s="71" t="e">
        <f>VLOOKUP($A19,'mat2'!$A$1:$BE$400,AA$1,FALSE)</f>
        <v>#N/A</v>
      </c>
      <c r="AB19" s="71" t="e">
        <f>VLOOKUP($A19,'mat2'!$A$1:$BE$400,AB$1,FALSE)</f>
        <v>#N/A</v>
      </c>
      <c r="AC19" s="71" t="e">
        <f>VLOOKUP($A19,'mat2'!$A$1:$BE$400,AC$1,FALSE)</f>
        <v>#N/A</v>
      </c>
      <c r="AD19" s="71" t="e">
        <f>VLOOKUP($A19,'mat2'!$A$1:$BE$400,AD$1,FALSE)</f>
        <v>#N/A</v>
      </c>
      <c r="AE19" s="71" t="e">
        <f>VLOOKUP($A19,'mat2'!$A$1:$BE$400,AE$1,FALSE)</f>
        <v>#N/A</v>
      </c>
      <c r="AF19" s="71" t="e">
        <f>VLOOKUP($A19,'mat2'!$A$1:$BE$400,AF$1,FALSE)</f>
        <v>#N/A</v>
      </c>
      <c r="AG19" s="71" t="e">
        <f>VLOOKUP($A19,'mat2'!$A$1:$BE$400,AG$1,FALSE)</f>
        <v>#N/A</v>
      </c>
      <c r="AH19" s="71" t="e">
        <f>VLOOKUP($A19,'mat2'!$A$1:$BE$400,AH$1,FALSE)</f>
        <v>#N/A</v>
      </c>
      <c r="AI19" s="71" t="e">
        <f>VLOOKUP($A19,'mat2'!$A$1:$BE$400,AI$1,FALSE)</f>
        <v>#N/A</v>
      </c>
      <c r="AJ19" s="71" t="e">
        <f>VLOOKUP($A19,'mat2'!$A$1:$BE$400,AJ$1,FALSE)</f>
        <v>#N/A</v>
      </c>
      <c r="AK19" s="70" t="e">
        <f>VLOOKUP($A19,'mat2'!$A$1:$BE$400,AK$1,FALSE)</f>
        <v>#N/A</v>
      </c>
      <c r="AL19" s="34" t="e">
        <f>VLOOKUP($A19,'mat2'!$A$1:$BE$400,AL$1,FALSE)</f>
        <v>#N/A</v>
      </c>
      <c r="AM19" s="70" t="e">
        <f>VLOOKUP($A19,'mat2'!$A$1:$BE$400,AM$1,FALSE)</f>
        <v>#N/A</v>
      </c>
      <c r="AN19" s="163" t="e">
        <f>VLOOKUP($A19,'mat2'!$A$1:$BE$400,AN$1,FALSE)</f>
        <v>#N/A</v>
      </c>
      <c r="AO19" s="163" t="e">
        <f>VLOOKUP($A19,'mat2'!$A$1:$BE$400,AO$1,FALSE)</f>
        <v>#N/A</v>
      </c>
      <c r="AP19" s="71" t="e">
        <f>VLOOKUP($A19,'mat2'!$A$1:$BE$400,AP$1,FALSE)</f>
        <v>#N/A</v>
      </c>
      <c r="AQ19" s="70" t="e">
        <f>VLOOKUP($A19,'mat2'!$A$1:$BE$400,AQ$1,FALSE)</f>
        <v>#N/A</v>
      </c>
      <c r="AR19" s="33" t="e">
        <f>VLOOKUP($A19,'mat2'!$A$1:$BE$400,AR$1,FALSE)</f>
        <v>#N/A</v>
      </c>
      <c r="AS19" s="33" t="e">
        <f>VLOOKUP($A19,'mat2'!$A$1:$BE$400,AS$1,FALSE)</f>
        <v>#N/A</v>
      </c>
      <c r="AT19" s="70" t="e">
        <f>VLOOKUP($A19,'mat2'!$A$1:$BE$400,AT$1,FALSE)</f>
        <v>#N/A</v>
      </c>
      <c r="AU19" s="70" t="e">
        <f>VLOOKUP($A19,'mat2'!$A$1:$BE$400,AU$1,FALSE)</f>
        <v>#N/A</v>
      </c>
      <c r="AV19" s="70" t="e">
        <f>VLOOKUP($A19,'mat2'!$A$1:$BE$400,AV$1,FALSE)</f>
        <v>#N/A</v>
      </c>
      <c r="AW19" s="70" t="e">
        <f>VLOOKUP($A19,'mat2'!$A$1:$BE$400,AW$1,FALSE)</f>
        <v>#N/A</v>
      </c>
      <c r="AX19" s="105" t="e">
        <f>VLOOKUP($A19,'mat2'!$A$1:$BE$400,AX$1,FALSE)</f>
        <v>#N/A</v>
      </c>
      <c r="AY19" s="88" t="e">
        <f>VLOOKUP($A19,'mat2'!$A$1:$BE$400,AY$1,FALSE)</f>
        <v>#N/A</v>
      </c>
      <c r="AZ19" s="33" t="e">
        <f>VLOOKUP($A19,'mat2'!$A$1:$BE$400,AZ$1,FALSE)</f>
        <v>#N/A</v>
      </c>
      <c r="BA19" s="105" t="e">
        <f>VLOOKUP($A19,'mat2'!$A$1:$BE$400,BA$1,FALSE)</f>
        <v>#N/A</v>
      </c>
      <c r="BB19" s="206" t="e">
        <f t="shared" si="1"/>
        <v>#N/A</v>
      </c>
      <c r="BC19" s="206" t="e">
        <f t="shared" si="2"/>
        <v>#N/A</v>
      </c>
      <c r="BD19" s="209" t="e">
        <f t="shared" si="3"/>
        <v>#N/A</v>
      </c>
      <c r="BE19" s="207" t="e">
        <f t="shared" si="4"/>
        <v>#N/A</v>
      </c>
      <c r="BF19" s="212" t="e">
        <f t="shared" si="5"/>
        <v>#N/A</v>
      </c>
      <c r="BG19" s="210" t="e">
        <f t="shared" si="6"/>
        <v>#N/A</v>
      </c>
      <c r="BH19" s="214" t="e">
        <f t="shared" si="7"/>
        <v>#N/A</v>
      </c>
      <c r="BI19" s="211" t="e">
        <f t="shared" si="8"/>
        <v>#N/A</v>
      </c>
      <c r="BJ19" s="213" t="e">
        <f t="shared" si="9"/>
        <v>#N/A</v>
      </c>
      <c r="BK19" s="132"/>
      <c r="BL19" s="132"/>
      <c r="BM19" s="132"/>
      <c r="BN19" s="132" t="s">
        <v>473</v>
      </c>
      <c r="BO19" s="31" t="e">
        <f t="shared" ca="1" si="10"/>
        <v>#N/A</v>
      </c>
      <c r="BP19" s="31">
        <f t="shared" si="12"/>
        <v>10</v>
      </c>
      <c r="BQ19" s="132" t="str">
        <f t="shared" si="0"/>
        <v>===10番ﾃﾞｰﾀ区切り===</v>
      </c>
    </row>
    <row r="20" spans="1:69">
      <c r="A20" t="e">
        <f t="shared" si="11"/>
        <v>#N/A</v>
      </c>
      <c r="B20" s="136">
        <f t="shared" si="11"/>
        <v>11</v>
      </c>
      <c r="C20" s="135" t="e">
        <f>VLOOKUP($A20,'mat2'!$A$1:$BE$400,C$1,FALSE)</f>
        <v>#N/A</v>
      </c>
      <c r="D20" s="32" t="e">
        <f>VLOOKUP($A20,'mat2'!$A$1:$BE$400,D$1,FALSE)</f>
        <v>#N/A</v>
      </c>
      <c r="E20" s="53" t="e">
        <f>VLOOKUP($A20,'mat2'!$A$1:$BE$400,E$1,FALSE)</f>
        <v>#N/A</v>
      </c>
      <c r="F20" s="145" t="e">
        <f>VLOOKUP($A20,'mat2'!$A$1:$BE$400,F$1,FALSE)</f>
        <v>#N/A</v>
      </c>
      <c r="G20" s="144" t="e">
        <f>VLOOKUP($A20,'mat2'!$A$1:$BE$400,G$1,FALSE)</f>
        <v>#N/A</v>
      </c>
      <c r="H20" s="85" t="e">
        <f>VLOOKUP($A20,'mat2'!$A$1:$BE$400,H$1,FALSE)</f>
        <v>#N/A</v>
      </c>
      <c r="I20" s="85" t="e">
        <f>VLOOKUP($A20,'mat2'!$A$1:$BE$400,I$1,FALSE)</f>
        <v>#N/A</v>
      </c>
      <c r="J20" s="86" t="e">
        <f>VLOOKUP($A20,'mat2'!$A$1:$BE$400,J$1,FALSE)</f>
        <v>#N/A</v>
      </c>
      <c r="K20" s="71" t="e">
        <f>VLOOKUP($A20,'mat2'!$A$1:$BE$400,K$1,FALSE)</f>
        <v>#N/A</v>
      </c>
      <c r="L20" s="71" t="e">
        <f>VLOOKUP($A20,'mat2'!$A$1:$BE$400,L$1,FALSE)</f>
        <v>#N/A</v>
      </c>
      <c r="M20" s="87" t="e">
        <f>VLOOKUP($A20,'mat2'!$A$1:$BE$400,M$1,FALSE)</f>
        <v>#N/A</v>
      </c>
      <c r="N20" s="71" t="e">
        <f>VLOOKUP($A20,'mat2'!$A$1:$BE$400,N$1,FALSE)</f>
        <v>#N/A</v>
      </c>
      <c r="O20" s="71" t="e">
        <f>VLOOKUP($A20,'mat2'!$A$1:$BE$400,O$1,FALSE)</f>
        <v>#N/A</v>
      </c>
      <c r="P20" s="71" t="e">
        <f>VLOOKUP($A20,'mat2'!$A$1:$BE$400,P$1,FALSE)</f>
        <v>#N/A</v>
      </c>
      <c r="Q20" s="71" t="e">
        <f>VLOOKUP($A20,'mat2'!$A$1:$BE$400,Q$1,FALSE)</f>
        <v>#N/A</v>
      </c>
      <c r="R20" s="70" t="e">
        <f>VLOOKUP($A20,'mat2'!$A$1:$BE$400,R$1,FALSE)</f>
        <v>#N/A</v>
      </c>
      <c r="S20" s="70" t="e">
        <f>VLOOKUP($A20,'mat2'!$A$1:$BE$400,S$1,FALSE)</f>
        <v>#N/A</v>
      </c>
      <c r="T20" s="53" t="e">
        <f>VLOOKUP($A20,'mat2'!$A$1:$BE$400,T$1,FALSE)</f>
        <v>#N/A</v>
      </c>
      <c r="U20" s="53" t="e">
        <f>VLOOKUP($A20,'mat2'!$A$1:$BE$400,U$1,FALSE)</f>
        <v>#N/A</v>
      </c>
      <c r="V20" s="53" t="e">
        <f>VLOOKUP($A20,'mat2'!$A$1:$BE$400,V$1,FALSE)</f>
        <v>#N/A</v>
      </c>
      <c r="W20" s="71" t="e">
        <f>VLOOKUP($A20,'mat2'!$A$1:$BE$400,W$1,FALSE)</f>
        <v>#N/A</v>
      </c>
      <c r="X20" s="71" t="e">
        <f>VLOOKUP($A20,'mat2'!$A$1:$BE$400,X$1,FALSE)</f>
        <v>#N/A</v>
      </c>
      <c r="Y20" s="71" t="e">
        <f>VLOOKUP($A20,'mat2'!$A$1:$BE$400,Y$1,FALSE)</f>
        <v>#N/A</v>
      </c>
      <c r="Z20" s="71" t="e">
        <f>VLOOKUP($A20,'mat2'!$A$1:$BE$400,Z$1,FALSE)</f>
        <v>#N/A</v>
      </c>
      <c r="AA20" s="71" t="e">
        <f>VLOOKUP($A20,'mat2'!$A$1:$BE$400,AA$1,FALSE)</f>
        <v>#N/A</v>
      </c>
      <c r="AB20" s="71" t="e">
        <f>VLOOKUP($A20,'mat2'!$A$1:$BE$400,AB$1,FALSE)</f>
        <v>#N/A</v>
      </c>
      <c r="AC20" s="71" t="e">
        <f>VLOOKUP($A20,'mat2'!$A$1:$BE$400,AC$1,FALSE)</f>
        <v>#N/A</v>
      </c>
      <c r="AD20" s="71" t="e">
        <f>VLOOKUP($A20,'mat2'!$A$1:$BE$400,AD$1,FALSE)</f>
        <v>#N/A</v>
      </c>
      <c r="AE20" s="71" t="e">
        <f>VLOOKUP($A20,'mat2'!$A$1:$BE$400,AE$1,FALSE)</f>
        <v>#N/A</v>
      </c>
      <c r="AF20" s="71" t="e">
        <f>VLOOKUP($A20,'mat2'!$A$1:$BE$400,AF$1,FALSE)</f>
        <v>#N/A</v>
      </c>
      <c r="AG20" s="71" t="e">
        <f>VLOOKUP($A20,'mat2'!$A$1:$BE$400,AG$1,FALSE)</f>
        <v>#N/A</v>
      </c>
      <c r="AH20" s="71" t="e">
        <f>VLOOKUP($A20,'mat2'!$A$1:$BE$400,AH$1,FALSE)</f>
        <v>#N/A</v>
      </c>
      <c r="AI20" s="71" t="e">
        <f>VLOOKUP($A20,'mat2'!$A$1:$BE$400,AI$1,FALSE)</f>
        <v>#N/A</v>
      </c>
      <c r="AJ20" s="71" t="e">
        <f>VLOOKUP($A20,'mat2'!$A$1:$BE$400,AJ$1,FALSE)</f>
        <v>#N/A</v>
      </c>
      <c r="AK20" s="70" t="e">
        <f>VLOOKUP($A20,'mat2'!$A$1:$BE$400,AK$1,FALSE)</f>
        <v>#N/A</v>
      </c>
      <c r="AL20" s="34" t="e">
        <f>VLOOKUP($A20,'mat2'!$A$1:$BE$400,AL$1,FALSE)</f>
        <v>#N/A</v>
      </c>
      <c r="AM20" s="70" t="e">
        <f>VLOOKUP($A20,'mat2'!$A$1:$BE$400,AM$1,FALSE)</f>
        <v>#N/A</v>
      </c>
      <c r="AN20" s="163" t="e">
        <f>VLOOKUP($A20,'mat2'!$A$1:$BE$400,AN$1,FALSE)</f>
        <v>#N/A</v>
      </c>
      <c r="AO20" s="163" t="e">
        <f>VLOOKUP($A20,'mat2'!$A$1:$BE$400,AO$1,FALSE)</f>
        <v>#N/A</v>
      </c>
      <c r="AP20" s="71" t="e">
        <f>VLOOKUP($A20,'mat2'!$A$1:$BE$400,AP$1,FALSE)</f>
        <v>#N/A</v>
      </c>
      <c r="AQ20" s="70" t="e">
        <f>VLOOKUP($A20,'mat2'!$A$1:$BE$400,AQ$1,FALSE)</f>
        <v>#N/A</v>
      </c>
      <c r="AR20" s="33" t="e">
        <f>VLOOKUP($A20,'mat2'!$A$1:$BE$400,AR$1,FALSE)</f>
        <v>#N/A</v>
      </c>
      <c r="AS20" s="33" t="e">
        <f>VLOOKUP($A20,'mat2'!$A$1:$BE$400,AS$1,FALSE)</f>
        <v>#N/A</v>
      </c>
      <c r="AT20" s="70" t="e">
        <f>VLOOKUP($A20,'mat2'!$A$1:$BE$400,AT$1,FALSE)</f>
        <v>#N/A</v>
      </c>
      <c r="AU20" s="70" t="e">
        <f>VLOOKUP($A20,'mat2'!$A$1:$BE$400,AU$1,FALSE)</f>
        <v>#N/A</v>
      </c>
      <c r="AV20" s="70" t="e">
        <f>VLOOKUP($A20,'mat2'!$A$1:$BE$400,AV$1,FALSE)</f>
        <v>#N/A</v>
      </c>
      <c r="AW20" s="70" t="e">
        <f>VLOOKUP($A20,'mat2'!$A$1:$BE$400,AW$1,FALSE)</f>
        <v>#N/A</v>
      </c>
      <c r="AX20" s="105" t="e">
        <f>VLOOKUP($A20,'mat2'!$A$1:$BE$400,AX$1,FALSE)</f>
        <v>#N/A</v>
      </c>
      <c r="AY20" s="88" t="e">
        <f>VLOOKUP($A20,'mat2'!$A$1:$BE$400,AY$1,FALSE)</f>
        <v>#N/A</v>
      </c>
      <c r="AZ20" s="33" t="e">
        <f>VLOOKUP($A20,'mat2'!$A$1:$BE$400,AZ$1,FALSE)</f>
        <v>#N/A</v>
      </c>
      <c r="BA20" s="105" t="e">
        <f>VLOOKUP($A20,'mat2'!$A$1:$BE$400,BA$1,FALSE)</f>
        <v>#N/A</v>
      </c>
      <c r="BB20" s="206" t="e">
        <f t="shared" si="1"/>
        <v>#N/A</v>
      </c>
      <c r="BC20" s="206" t="e">
        <f t="shared" si="2"/>
        <v>#N/A</v>
      </c>
      <c r="BD20" s="209" t="e">
        <f t="shared" si="3"/>
        <v>#N/A</v>
      </c>
      <c r="BE20" s="207" t="e">
        <f t="shared" si="4"/>
        <v>#N/A</v>
      </c>
      <c r="BF20" s="212" t="e">
        <f t="shared" si="5"/>
        <v>#N/A</v>
      </c>
      <c r="BG20" s="210" t="e">
        <f t="shared" si="6"/>
        <v>#N/A</v>
      </c>
      <c r="BH20" s="214" t="e">
        <f t="shared" si="7"/>
        <v>#N/A</v>
      </c>
      <c r="BI20" s="211" t="e">
        <f t="shared" si="8"/>
        <v>#N/A</v>
      </c>
      <c r="BJ20" s="213" t="e">
        <f t="shared" si="9"/>
        <v>#N/A</v>
      </c>
      <c r="BK20" s="132"/>
      <c r="BL20" s="132"/>
      <c r="BM20" s="132"/>
      <c r="BN20" s="132" t="s">
        <v>473</v>
      </c>
      <c r="BO20" s="31" t="e">
        <f t="shared" ca="1" si="10"/>
        <v>#N/A</v>
      </c>
      <c r="BP20" s="31">
        <f t="shared" si="12"/>
        <v>11</v>
      </c>
      <c r="BQ20" s="132" t="str">
        <f t="shared" si="0"/>
        <v>===11番ﾃﾞｰﾀ区切り===</v>
      </c>
    </row>
    <row r="21" spans="1:69">
      <c r="A21" t="e">
        <f t="shared" si="11"/>
        <v>#N/A</v>
      </c>
      <c r="B21" s="136">
        <f t="shared" si="11"/>
        <v>12</v>
      </c>
      <c r="C21" s="135" t="e">
        <f>VLOOKUP($A21,'mat2'!$A$1:$BE$400,C$1,FALSE)</f>
        <v>#N/A</v>
      </c>
      <c r="D21" s="32" t="e">
        <f>VLOOKUP($A21,'mat2'!$A$1:$BE$400,D$1,FALSE)</f>
        <v>#N/A</v>
      </c>
      <c r="E21" s="53" t="e">
        <f>VLOOKUP($A21,'mat2'!$A$1:$BE$400,E$1,FALSE)</f>
        <v>#N/A</v>
      </c>
      <c r="F21" s="145" t="e">
        <f>VLOOKUP($A21,'mat2'!$A$1:$BE$400,F$1,FALSE)</f>
        <v>#N/A</v>
      </c>
      <c r="G21" s="144" t="e">
        <f>VLOOKUP($A21,'mat2'!$A$1:$BE$400,G$1,FALSE)</f>
        <v>#N/A</v>
      </c>
      <c r="H21" s="85" t="e">
        <f>VLOOKUP($A21,'mat2'!$A$1:$BE$400,H$1,FALSE)</f>
        <v>#N/A</v>
      </c>
      <c r="I21" s="85" t="e">
        <f>VLOOKUP($A21,'mat2'!$A$1:$BE$400,I$1,FALSE)</f>
        <v>#N/A</v>
      </c>
      <c r="J21" s="86" t="e">
        <f>VLOOKUP($A21,'mat2'!$A$1:$BE$400,J$1,FALSE)</f>
        <v>#N/A</v>
      </c>
      <c r="K21" s="71" t="e">
        <f>VLOOKUP($A21,'mat2'!$A$1:$BE$400,K$1,FALSE)</f>
        <v>#N/A</v>
      </c>
      <c r="L21" s="71" t="e">
        <f>VLOOKUP($A21,'mat2'!$A$1:$BE$400,L$1,FALSE)</f>
        <v>#N/A</v>
      </c>
      <c r="M21" s="87" t="e">
        <f>VLOOKUP($A21,'mat2'!$A$1:$BE$400,M$1,FALSE)</f>
        <v>#N/A</v>
      </c>
      <c r="N21" s="71" t="e">
        <f>VLOOKUP($A21,'mat2'!$A$1:$BE$400,N$1,FALSE)</f>
        <v>#N/A</v>
      </c>
      <c r="O21" s="71" t="e">
        <f>VLOOKUP($A21,'mat2'!$A$1:$BE$400,O$1,FALSE)</f>
        <v>#N/A</v>
      </c>
      <c r="P21" s="71" t="e">
        <f>VLOOKUP($A21,'mat2'!$A$1:$BE$400,P$1,FALSE)</f>
        <v>#N/A</v>
      </c>
      <c r="Q21" s="71" t="e">
        <f>VLOOKUP($A21,'mat2'!$A$1:$BE$400,Q$1,FALSE)</f>
        <v>#N/A</v>
      </c>
      <c r="R21" s="70" t="e">
        <f>VLOOKUP($A21,'mat2'!$A$1:$BE$400,R$1,FALSE)</f>
        <v>#N/A</v>
      </c>
      <c r="S21" s="70" t="e">
        <f>VLOOKUP($A21,'mat2'!$A$1:$BE$400,S$1,FALSE)</f>
        <v>#N/A</v>
      </c>
      <c r="T21" s="53" t="e">
        <f>VLOOKUP($A21,'mat2'!$A$1:$BE$400,T$1,FALSE)</f>
        <v>#N/A</v>
      </c>
      <c r="U21" s="53" t="e">
        <f>VLOOKUP($A21,'mat2'!$A$1:$BE$400,U$1,FALSE)</f>
        <v>#N/A</v>
      </c>
      <c r="V21" s="53" t="e">
        <f>VLOOKUP($A21,'mat2'!$A$1:$BE$400,V$1,FALSE)</f>
        <v>#N/A</v>
      </c>
      <c r="W21" s="71" t="e">
        <f>VLOOKUP($A21,'mat2'!$A$1:$BE$400,W$1,FALSE)</f>
        <v>#N/A</v>
      </c>
      <c r="X21" s="71" t="e">
        <f>VLOOKUP($A21,'mat2'!$A$1:$BE$400,X$1,FALSE)</f>
        <v>#N/A</v>
      </c>
      <c r="Y21" s="71" t="e">
        <f>VLOOKUP($A21,'mat2'!$A$1:$BE$400,Y$1,FALSE)</f>
        <v>#N/A</v>
      </c>
      <c r="Z21" s="71" t="e">
        <f>VLOOKUP($A21,'mat2'!$A$1:$BE$400,Z$1,FALSE)</f>
        <v>#N/A</v>
      </c>
      <c r="AA21" s="71" t="e">
        <f>VLOOKUP($A21,'mat2'!$A$1:$BE$400,AA$1,FALSE)</f>
        <v>#N/A</v>
      </c>
      <c r="AB21" s="71" t="e">
        <f>VLOOKUP($A21,'mat2'!$A$1:$BE$400,AB$1,FALSE)</f>
        <v>#N/A</v>
      </c>
      <c r="AC21" s="71" t="e">
        <f>VLOOKUP($A21,'mat2'!$A$1:$BE$400,AC$1,FALSE)</f>
        <v>#N/A</v>
      </c>
      <c r="AD21" s="71" t="e">
        <f>VLOOKUP($A21,'mat2'!$A$1:$BE$400,AD$1,FALSE)</f>
        <v>#N/A</v>
      </c>
      <c r="AE21" s="71" t="e">
        <f>VLOOKUP($A21,'mat2'!$A$1:$BE$400,AE$1,FALSE)</f>
        <v>#N/A</v>
      </c>
      <c r="AF21" s="71" t="e">
        <f>VLOOKUP($A21,'mat2'!$A$1:$BE$400,AF$1,FALSE)</f>
        <v>#N/A</v>
      </c>
      <c r="AG21" s="71" t="e">
        <f>VLOOKUP($A21,'mat2'!$A$1:$BE$400,AG$1,FALSE)</f>
        <v>#N/A</v>
      </c>
      <c r="AH21" s="71" t="e">
        <f>VLOOKUP($A21,'mat2'!$A$1:$BE$400,AH$1,FALSE)</f>
        <v>#N/A</v>
      </c>
      <c r="AI21" s="71" t="e">
        <f>VLOOKUP($A21,'mat2'!$A$1:$BE$400,AI$1,FALSE)</f>
        <v>#N/A</v>
      </c>
      <c r="AJ21" s="71" t="e">
        <f>VLOOKUP($A21,'mat2'!$A$1:$BE$400,AJ$1,FALSE)</f>
        <v>#N/A</v>
      </c>
      <c r="AK21" s="70" t="e">
        <f>VLOOKUP($A21,'mat2'!$A$1:$BE$400,AK$1,FALSE)</f>
        <v>#N/A</v>
      </c>
      <c r="AL21" s="34" t="e">
        <f>VLOOKUP($A21,'mat2'!$A$1:$BE$400,AL$1,FALSE)</f>
        <v>#N/A</v>
      </c>
      <c r="AM21" s="70" t="e">
        <f>VLOOKUP($A21,'mat2'!$A$1:$BE$400,AM$1,FALSE)</f>
        <v>#N/A</v>
      </c>
      <c r="AN21" s="163" t="e">
        <f>VLOOKUP($A21,'mat2'!$A$1:$BE$400,AN$1,FALSE)</f>
        <v>#N/A</v>
      </c>
      <c r="AO21" s="163" t="e">
        <f>VLOOKUP($A21,'mat2'!$A$1:$BE$400,AO$1,FALSE)</f>
        <v>#N/A</v>
      </c>
      <c r="AP21" s="71" t="e">
        <f>VLOOKUP($A21,'mat2'!$A$1:$BE$400,AP$1,FALSE)</f>
        <v>#N/A</v>
      </c>
      <c r="AQ21" s="70" t="e">
        <f>VLOOKUP($A21,'mat2'!$A$1:$BE$400,AQ$1,FALSE)</f>
        <v>#N/A</v>
      </c>
      <c r="AR21" s="33" t="e">
        <f>VLOOKUP($A21,'mat2'!$A$1:$BE$400,AR$1,FALSE)</f>
        <v>#N/A</v>
      </c>
      <c r="AS21" s="33" t="e">
        <f>VLOOKUP($A21,'mat2'!$A$1:$BE$400,AS$1,FALSE)</f>
        <v>#N/A</v>
      </c>
      <c r="AT21" s="70" t="e">
        <f>VLOOKUP($A21,'mat2'!$A$1:$BE$400,AT$1,FALSE)</f>
        <v>#N/A</v>
      </c>
      <c r="AU21" s="70" t="e">
        <f>VLOOKUP($A21,'mat2'!$A$1:$BE$400,AU$1,FALSE)</f>
        <v>#N/A</v>
      </c>
      <c r="AV21" s="70" t="e">
        <f>VLOOKUP($A21,'mat2'!$A$1:$BE$400,AV$1,FALSE)</f>
        <v>#N/A</v>
      </c>
      <c r="AW21" s="70" t="e">
        <f>VLOOKUP($A21,'mat2'!$A$1:$BE$400,AW$1,FALSE)</f>
        <v>#N/A</v>
      </c>
      <c r="AX21" s="105" t="e">
        <f>VLOOKUP($A21,'mat2'!$A$1:$BE$400,AX$1,FALSE)</f>
        <v>#N/A</v>
      </c>
      <c r="AY21" s="88" t="e">
        <f>VLOOKUP($A21,'mat2'!$A$1:$BE$400,AY$1,FALSE)</f>
        <v>#N/A</v>
      </c>
      <c r="AZ21" s="33" t="e">
        <f>VLOOKUP($A21,'mat2'!$A$1:$BE$400,AZ$1,FALSE)</f>
        <v>#N/A</v>
      </c>
      <c r="BA21" s="105" t="e">
        <f>VLOOKUP($A21,'mat2'!$A$1:$BE$400,BA$1,FALSE)</f>
        <v>#N/A</v>
      </c>
      <c r="BB21" s="206" t="e">
        <f t="shared" si="1"/>
        <v>#N/A</v>
      </c>
      <c r="BC21" s="206" t="e">
        <f t="shared" si="2"/>
        <v>#N/A</v>
      </c>
      <c r="BD21" s="209" t="e">
        <f t="shared" si="3"/>
        <v>#N/A</v>
      </c>
      <c r="BE21" s="207" t="e">
        <f t="shared" si="4"/>
        <v>#N/A</v>
      </c>
      <c r="BF21" s="212" t="e">
        <f t="shared" si="5"/>
        <v>#N/A</v>
      </c>
      <c r="BG21" s="210" t="e">
        <f t="shared" si="6"/>
        <v>#N/A</v>
      </c>
      <c r="BH21" s="214" t="e">
        <f t="shared" si="7"/>
        <v>#N/A</v>
      </c>
      <c r="BI21" s="211" t="e">
        <f t="shared" si="8"/>
        <v>#N/A</v>
      </c>
      <c r="BJ21" s="213" t="e">
        <f t="shared" si="9"/>
        <v>#N/A</v>
      </c>
      <c r="BK21" s="132"/>
      <c r="BL21" s="132"/>
      <c r="BM21" s="132"/>
      <c r="BN21" s="132" t="s">
        <v>473</v>
      </c>
      <c r="BO21" s="31" t="e">
        <f t="shared" ca="1" si="10"/>
        <v>#N/A</v>
      </c>
      <c r="BP21" s="31">
        <f t="shared" si="12"/>
        <v>12</v>
      </c>
      <c r="BQ21" s="132" t="str">
        <f t="shared" si="0"/>
        <v>===12番ﾃﾞｰﾀ区切り===</v>
      </c>
    </row>
    <row r="22" spans="1:69">
      <c r="A22" t="e">
        <f t="shared" si="11"/>
        <v>#N/A</v>
      </c>
      <c r="B22" s="136">
        <f t="shared" si="11"/>
        <v>13</v>
      </c>
      <c r="C22" s="135" t="e">
        <f>VLOOKUP($A22,'mat2'!$A$1:$BE$400,C$1,FALSE)</f>
        <v>#N/A</v>
      </c>
      <c r="D22" s="32" t="e">
        <f>VLOOKUP($A22,'mat2'!$A$1:$BE$400,D$1,FALSE)</f>
        <v>#N/A</v>
      </c>
      <c r="E22" s="53" t="e">
        <f>VLOOKUP($A22,'mat2'!$A$1:$BE$400,E$1,FALSE)</f>
        <v>#N/A</v>
      </c>
      <c r="F22" s="145" t="e">
        <f>VLOOKUP($A22,'mat2'!$A$1:$BE$400,F$1,FALSE)</f>
        <v>#N/A</v>
      </c>
      <c r="G22" s="144" t="e">
        <f>VLOOKUP($A22,'mat2'!$A$1:$BE$400,G$1,FALSE)</f>
        <v>#N/A</v>
      </c>
      <c r="H22" s="85" t="e">
        <f>VLOOKUP($A22,'mat2'!$A$1:$BE$400,H$1,FALSE)</f>
        <v>#N/A</v>
      </c>
      <c r="I22" s="85" t="e">
        <f>VLOOKUP($A22,'mat2'!$A$1:$BE$400,I$1,FALSE)</f>
        <v>#N/A</v>
      </c>
      <c r="J22" s="86" t="e">
        <f>VLOOKUP($A22,'mat2'!$A$1:$BE$400,J$1,FALSE)</f>
        <v>#N/A</v>
      </c>
      <c r="K22" s="71" t="e">
        <f>VLOOKUP($A22,'mat2'!$A$1:$BE$400,K$1,FALSE)</f>
        <v>#N/A</v>
      </c>
      <c r="L22" s="71" t="e">
        <f>VLOOKUP($A22,'mat2'!$A$1:$BE$400,L$1,FALSE)</f>
        <v>#N/A</v>
      </c>
      <c r="M22" s="87" t="e">
        <f>VLOOKUP($A22,'mat2'!$A$1:$BE$400,M$1,FALSE)</f>
        <v>#N/A</v>
      </c>
      <c r="N22" s="71" t="e">
        <f>VLOOKUP($A22,'mat2'!$A$1:$BE$400,N$1,FALSE)</f>
        <v>#N/A</v>
      </c>
      <c r="O22" s="71" t="e">
        <f>VLOOKUP($A22,'mat2'!$A$1:$BE$400,O$1,FALSE)</f>
        <v>#N/A</v>
      </c>
      <c r="P22" s="71" t="e">
        <f>VLOOKUP($A22,'mat2'!$A$1:$BE$400,P$1,FALSE)</f>
        <v>#N/A</v>
      </c>
      <c r="Q22" s="71" t="e">
        <f>VLOOKUP($A22,'mat2'!$A$1:$BE$400,Q$1,FALSE)</f>
        <v>#N/A</v>
      </c>
      <c r="R22" s="70" t="e">
        <f>VLOOKUP($A22,'mat2'!$A$1:$BE$400,R$1,FALSE)</f>
        <v>#N/A</v>
      </c>
      <c r="S22" s="70" t="e">
        <f>VLOOKUP($A22,'mat2'!$A$1:$BE$400,S$1,FALSE)</f>
        <v>#N/A</v>
      </c>
      <c r="T22" s="53" t="e">
        <f>VLOOKUP($A22,'mat2'!$A$1:$BE$400,T$1,FALSE)</f>
        <v>#N/A</v>
      </c>
      <c r="U22" s="53" t="e">
        <f>VLOOKUP($A22,'mat2'!$A$1:$BE$400,U$1,FALSE)</f>
        <v>#N/A</v>
      </c>
      <c r="V22" s="53" t="e">
        <f>VLOOKUP($A22,'mat2'!$A$1:$BE$400,V$1,FALSE)</f>
        <v>#N/A</v>
      </c>
      <c r="W22" s="71" t="e">
        <f>VLOOKUP($A22,'mat2'!$A$1:$BE$400,W$1,FALSE)</f>
        <v>#N/A</v>
      </c>
      <c r="X22" s="71" t="e">
        <f>VLOOKUP($A22,'mat2'!$A$1:$BE$400,X$1,FALSE)</f>
        <v>#N/A</v>
      </c>
      <c r="Y22" s="71" t="e">
        <f>VLOOKUP($A22,'mat2'!$A$1:$BE$400,Y$1,FALSE)</f>
        <v>#N/A</v>
      </c>
      <c r="Z22" s="71" t="e">
        <f>VLOOKUP($A22,'mat2'!$A$1:$BE$400,Z$1,FALSE)</f>
        <v>#N/A</v>
      </c>
      <c r="AA22" s="71" t="e">
        <f>VLOOKUP($A22,'mat2'!$A$1:$BE$400,AA$1,FALSE)</f>
        <v>#N/A</v>
      </c>
      <c r="AB22" s="71" t="e">
        <f>VLOOKUP($A22,'mat2'!$A$1:$BE$400,AB$1,FALSE)</f>
        <v>#N/A</v>
      </c>
      <c r="AC22" s="71" t="e">
        <f>VLOOKUP($A22,'mat2'!$A$1:$BE$400,AC$1,FALSE)</f>
        <v>#N/A</v>
      </c>
      <c r="AD22" s="71" t="e">
        <f>VLOOKUP($A22,'mat2'!$A$1:$BE$400,AD$1,FALSE)</f>
        <v>#N/A</v>
      </c>
      <c r="AE22" s="71" t="e">
        <f>VLOOKUP($A22,'mat2'!$A$1:$BE$400,AE$1,FALSE)</f>
        <v>#N/A</v>
      </c>
      <c r="AF22" s="71" t="e">
        <f>VLOOKUP($A22,'mat2'!$A$1:$BE$400,AF$1,FALSE)</f>
        <v>#N/A</v>
      </c>
      <c r="AG22" s="71" t="e">
        <f>VLOOKUP($A22,'mat2'!$A$1:$BE$400,AG$1,FALSE)</f>
        <v>#N/A</v>
      </c>
      <c r="AH22" s="71" t="e">
        <f>VLOOKUP($A22,'mat2'!$A$1:$BE$400,AH$1,FALSE)</f>
        <v>#N/A</v>
      </c>
      <c r="AI22" s="71" t="e">
        <f>VLOOKUP($A22,'mat2'!$A$1:$BE$400,AI$1,FALSE)</f>
        <v>#N/A</v>
      </c>
      <c r="AJ22" s="71" t="e">
        <f>VLOOKUP($A22,'mat2'!$A$1:$BE$400,AJ$1,FALSE)</f>
        <v>#N/A</v>
      </c>
      <c r="AK22" s="70" t="e">
        <f>VLOOKUP($A22,'mat2'!$A$1:$BE$400,AK$1,FALSE)</f>
        <v>#N/A</v>
      </c>
      <c r="AL22" s="34" t="e">
        <f>VLOOKUP($A22,'mat2'!$A$1:$BE$400,AL$1,FALSE)</f>
        <v>#N/A</v>
      </c>
      <c r="AM22" s="70" t="e">
        <f>VLOOKUP($A22,'mat2'!$A$1:$BE$400,AM$1,FALSE)</f>
        <v>#N/A</v>
      </c>
      <c r="AN22" s="163" t="e">
        <f>VLOOKUP($A22,'mat2'!$A$1:$BE$400,AN$1,FALSE)</f>
        <v>#N/A</v>
      </c>
      <c r="AO22" s="163" t="e">
        <f>VLOOKUP($A22,'mat2'!$A$1:$BE$400,AO$1,FALSE)</f>
        <v>#N/A</v>
      </c>
      <c r="AP22" s="71" t="e">
        <f>VLOOKUP($A22,'mat2'!$A$1:$BE$400,AP$1,FALSE)</f>
        <v>#N/A</v>
      </c>
      <c r="AQ22" s="70" t="e">
        <f>VLOOKUP($A22,'mat2'!$A$1:$BE$400,AQ$1,FALSE)</f>
        <v>#N/A</v>
      </c>
      <c r="AR22" s="33" t="e">
        <f>VLOOKUP($A22,'mat2'!$A$1:$BE$400,AR$1,FALSE)</f>
        <v>#N/A</v>
      </c>
      <c r="AS22" s="33" t="e">
        <f>VLOOKUP($A22,'mat2'!$A$1:$BE$400,AS$1,FALSE)</f>
        <v>#N/A</v>
      </c>
      <c r="AT22" s="70" t="e">
        <f>VLOOKUP($A22,'mat2'!$A$1:$BE$400,AT$1,FALSE)</f>
        <v>#N/A</v>
      </c>
      <c r="AU22" s="70" t="e">
        <f>VLOOKUP($A22,'mat2'!$A$1:$BE$400,AU$1,FALSE)</f>
        <v>#N/A</v>
      </c>
      <c r="AV22" s="70" t="e">
        <f>VLOOKUP($A22,'mat2'!$A$1:$BE$400,AV$1,FALSE)</f>
        <v>#N/A</v>
      </c>
      <c r="AW22" s="70" t="e">
        <f>VLOOKUP($A22,'mat2'!$A$1:$BE$400,AW$1,FALSE)</f>
        <v>#N/A</v>
      </c>
      <c r="AX22" s="105" t="e">
        <f>VLOOKUP($A22,'mat2'!$A$1:$BE$400,AX$1,FALSE)</f>
        <v>#N/A</v>
      </c>
      <c r="AY22" s="88" t="e">
        <f>VLOOKUP($A22,'mat2'!$A$1:$BE$400,AY$1,FALSE)</f>
        <v>#N/A</v>
      </c>
      <c r="AZ22" s="33" t="e">
        <f>VLOOKUP($A22,'mat2'!$A$1:$BE$400,AZ$1,FALSE)</f>
        <v>#N/A</v>
      </c>
      <c r="BA22" s="105" t="e">
        <f>VLOOKUP($A22,'mat2'!$A$1:$BE$400,BA$1,FALSE)</f>
        <v>#N/A</v>
      </c>
      <c r="BB22" s="206" t="e">
        <f t="shared" si="1"/>
        <v>#N/A</v>
      </c>
      <c r="BC22" s="206" t="e">
        <f t="shared" si="2"/>
        <v>#N/A</v>
      </c>
      <c r="BD22" s="209" t="e">
        <f t="shared" si="3"/>
        <v>#N/A</v>
      </c>
      <c r="BE22" s="207" t="e">
        <f t="shared" si="4"/>
        <v>#N/A</v>
      </c>
      <c r="BF22" s="212" t="e">
        <f t="shared" si="5"/>
        <v>#N/A</v>
      </c>
      <c r="BG22" s="210" t="e">
        <f t="shared" si="6"/>
        <v>#N/A</v>
      </c>
      <c r="BH22" s="214" t="e">
        <f t="shared" si="7"/>
        <v>#N/A</v>
      </c>
      <c r="BI22" s="211" t="e">
        <f t="shared" si="8"/>
        <v>#N/A</v>
      </c>
      <c r="BJ22" s="213" t="e">
        <f t="shared" si="9"/>
        <v>#N/A</v>
      </c>
      <c r="BK22" s="132"/>
      <c r="BL22" s="132"/>
      <c r="BM22" s="132"/>
      <c r="BN22" s="132" t="s">
        <v>473</v>
      </c>
      <c r="BO22" s="31" t="e">
        <f t="shared" ca="1" si="10"/>
        <v>#N/A</v>
      </c>
      <c r="BP22" s="31">
        <f t="shared" si="12"/>
        <v>13</v>
      </c>
      <c r="BQ22" s="132" t="str">
        <f t="shared" si="0"/>
        <v>===13番ﾃﾞｰﾀ区切り===</v>
      </c>
    </row>
    <row r="23" spans="1:69">
      <c r="A23" t="e">
        <f t="shared" si="11"/>
        <v>#N/A</v>
      </c>
      <c r="B23" s="136">
        <f t="shared" si="11"/>
        <v>14</v>
      </c>
      <c r="C23" s="135" t="e">
        <f>VLOOKUP($A23,'mat2'!$A$1:$BE$400,C$1,FALSE)</f>
        <v>#N/A</v>
      </c>
      <c r="D23" s="32" t="e">
        <f>VLOOKUP($A23,'mat2'!$A$1:$BE$400,D$1,FALSE)</f>
        <v>#N/A</v>
      </c>
      <c r="E23" s="53" t="e">
        <f>VLOOKUP($A23,'mat2'!$A$1:$BE$400,E$1,FALSE)</f>
        <v>#N/A</v>
      </c>
      <c r="F23" s="145" t="e">
        <f>VLOOKUP($A23,'mat2'!$A$1:$BE$400,F$1,FALSE)</f>
        <v>#N/A</v>
      </c>
      <c r="G23" s="144" t="e">
        <f>VLOOKUP($A23,'mat2'!$A$1:$BE$400,G$1,FALSE)</f>
        <v>#N/A</v>
      </c>
      <c r="H23" s="85" t="e">
        <f>VLOOKUP($A23,'mat2'!$A$1:$BE$400,H$1,FALSE)</f>
        <v>#N/A</v>
      </c>
      <c r="I23" s="85" t="e">
        <f>VLOOKUP($A23,'mat2'!$A$1:$BE$400,I$1,FALSE)</f>
        <v>#N/A</v>
      </c>
      <c r="J23" s="86" t="e">
        <f>VLOOKUP($A23,'mat2'!$A$1:$BE$400,J$1,FALSE)</f>
        <v>#N/A</v>
      </c>
      <c r="K23" s="71" t="e">
        <f>VLOOKUP($A23,'mat2'!$A$1:$BE$400,K$1,FALSE)</f>
        <v>#N/A</v>
      </c>
      <c r="L23" s="71" t="e">
        <f>VLOOKUP($A23,'mat2'!$A$1:$BE$400,L$1,FALSE)</f>
        <v>#N/A</v>
      </c>
      <c r="M23" s="87" t="e">
        <f>VLOOKUP($A23,'mat2'!$A$1:$BE$400,M$1,FALSE)</f>
        <v>#N/A</v>
      </c>
      <c r="N23" s="71" t="e">
        <f>VLOOKUP($A23,'mat2'!$A$1:$BE$400,N$1,FALSE)</f>
        <v>#N/A</v>
      </c>
      <c r="O23" s="71" t="e">
        <f>VLOOKUP($A23,'mat2'!$A$1:$BE$400,O$1,FALSE)</f>
        <v>#N/A</v>
      </c>
      <c r="P23" s="71" t="e">
        <f>VLOOKUP($A23,'mat2'!$A$1:$BE$400,P$1,FALSE)</f>
        <v>#N/A</v>
      </c>
      <c r="Q23" s="71" t="e">
        <f>VLOOKUP($A23,'mat2'!$A$1:$BE$400,Q$1,FALSE)</f>
        <v>#N/A</v>
      </c>
      <c r="R23" s="70" t="e">
        <f>VLOOKUP($A23,'mat2'!$A$1:$BE$400,R$1,FALSE)</f>
        <v>#N/A</v>
      </c>
      <c r="S23" s="70" t="e">
        <f>VLOOKUP($A23,'mat2'!$A$1:$BE$400,S$1,FALSE)</f>
        <v>#N/A</v>
      </c>
      <c r="T23" s="53" t="e">
        <f>VLOOKUP($A23,'mat2'!$A$1:$BE$400,T$1,FALSE)</f>
        <v>#N/A</v>
      </c>
      <c r="U23" s="53" t="e">
        <f>VLOOKUP($A23,'mat2'!$A$1:$BE$400,U$1,FALSE)</f>
        <v>#N/A</v>
      </c>
      <c r="V23" s="53" t="e">
        <f>VLOOKUP($A23,'mat2'!$A$1:$BE$400,V$1,FALSE)</f>
        <v>#N/A</v>
      </c>
      <c r="W23" s="71" t="e">
        <f>VLOOKUP($A23,'mat2'!$A$1:$BE$400,W$1,FALSE)</f>
        <v>#N/A</v>
      </c>
      <c r="X23" s="71" t="e">
        <f>VLOOKUP($A23,'mat2'!$A$1:$BE$400,X$1,FALSE)</f>
        <v>#N/A</v>
      </c>
      <c r="Y23" s="71" t="e">
        <f>VLOOKUP($A23,'mat2'!$A$1:$BE$400,Y$1,FALSE)</f>
        <v>#N/A</v>
      </c>
      <c r="Z23" s="71" t="e">
        <f>VLOOKUP($A23,'mat2'!$A$1:$BE$400,Z$1,FALSE)</f>
        <v>#N/A</v>
      </c>
      <c r="AA23" s="71" t="e">
        <f>VLOOKUP($A23,'mat2'!$A$1:$BE$400,AA$1,FALSE)</f>
        <v>#N/A</v>
      </c>
      <c r="AB23" s="71" t="e">
        <f>VLOOKUP($A23,'mat2'!$A$1:$BE$400,AB$1,FALSE)</f>
        <v>#N/A</v>
      </c>
      <c r="AC23" s="71" t="e">
        <f>VLOOKUP($A23,'mat2'!$A$1:$BE$400,AC$1,FALSE)</f>
        <v>#N/A</v>
      </c>
      <c r="AD23" s="71" t="e">
        <f>VLOOKUP($A23,'mat2'!$A$1:$BE$400,AD$1,FALSE)</f>
        <v>#N/A</v>
      </c>
      <c r="AE23" s="71" t="e">
        <f>VLOOKUP($A23,'mat2'!$A$1:$BE$400,AE$1,FALSE)</f>
        <v>#N/A</v>
      </c>
      <c r="AF23" s="71" t="e">
        <f>VLOOKUP($A23,'mat2'!$A$1:$BE$400,AF$1,FALSE)</f>
        <v>#N/A</v>
      </c>
      <c r="AG23" s="71" t="e">
        <f>VLOOKUP($A23,'mat2'!$A$1:$BE$400,AG$1,FALSE)</f>
        <v>#N/A</v>
      </c>
      <c r="AH23" s="71" t="e">
        <f>VLOOKUP($A23,'mat2'!$A$1:$BE$400,AH$1,FALSE)</f>
        <v>#N/A</v>
      </c>
      <c r="AI23" s="71" t="e">
        <f>VLOOKUP($A23,'mat2'!$A$1:$BE$400,AI$1,FALSE)</f>
        <v>#N/A</v>
      </c>
      <c r="AJ23" s="71" t="e">
        <f>VLOOKUP($A23,'mat2'!$A$1:$BE$400,AJ$1,FALSE)</f>
        <v>#N/A</v>
      </c>
      <c r="AK23" s="70" t="e">
        <f>VLOOKUP($A23,'mat2'!$A$1:$BE$400,AK$1,FALSE)</f>
        <v>#N/A</v>
      </c>
      <c r="AL23" s="34" t="e">
        <f>VLOOKUP($A23,'mat2'!$A$1:$BE$400,AL$1,FALSE)</f>
        <v>#N/A</v>
      </c>
      <c r="AM23" s="70" t="e">
        <f>VLOOKUP($A23,'mat2'!$A$1:$BE$400,AM$1,FALSE)</f>
        <v>#N/A</v>
      </c>
      <c r="AN23" s="163" t="e">
        <f>VLOOKUP($A23,'mat2'!$A$1:$BE$400,AN$1,FALSE)</f>
        <v>#N/A</v>
      </c>
      <c r="AO23" s="163" t="e">
        <f>VLOOKUP($A23,'mat2'!$A$1:$BE$400,AO$1,FALSE)</f>
        <v>#N/A</v>
      </c>
      <c r="AP23" s="71" t="e">
        <f>VLOOKUP($A23,'mat2'!$A$1:$BE$400,AP$1,FALSE)</f>
        <v>#N/A</v>
      </c>
      <c r="AQ23" s="70" t="e">
        <f>VLOOKUP($A23,'mat2'!$A$1:$BE$400,AQ$1,FALSE)</f>
        <v>#N/A</v>
      </c>
      <c r="AR23" s="33" t="e">
        <f>VLOOKUP($A23,'mat2'!$A$1:$BE$400,AR$1,FALSE)</f>
        <v>#N/A</v>
      </c>
      <c r="AS23" s="33" t="e">
        <f>VLOOKUP($A23,'mat2'!$A$1:$BE$400,AS$1,FALSE)</f>
        <v>#N/A</v>
      </c>
      <c r="AT23" s="70" t="e">
        <f>VLOOKUP($A23,'mat2'!$A$1:$BE$400,AT$1,FALSE)</f>
        <v>#N/A</v>
      </c>
      <c r="AU23" s="70" t="e">
        <f>VLOOKUP($A23,'mat2'!$A$1:$BE$400,AU$1,FALSE)</f>
        <v>#N/A</v>
      </c>
      <c r="AV23" s="70" t="e">
        <f>VLOOKUP($A23,'mat2'!$A$1:$BE$400,AV$1,FALSE)</f>
        <v>#N/A</v>
      </c>
      <c r="AW23" s="70" t="e">
        <f>VLOOKUP($A23,'mat2'!$A$1:$BE$400,AW$1,FALSE)</f>
        <v>#N/A</v>
      </c>
      <c r="AX23" s="105" t="e">
        <f>VLOOKUP($A23,'mat2'!$A$1:$BE$400,AX$1,FALSE)</f>
        <v>#N/A</v>
      </c>
      <c r="AY23" s="88" t="e">
        <f>VLOOKUP($A23,'mat2'!$A$1:$BE$400,AY$1,FALSE)</f>
        <v>#N/A</v>
      </c>
      <c r="AZ23" s="33" t="e">
        <f>VLOOKUP($A23,'mat2'!$A$1:$BE$400,AZ$1,FALSE)</f>
        <v>#N/A</v>
      </c>
      <c r="BA23" s="105" t="e">
        <f>VLOOKUP($A23,'mat2'!$A$1:$BE$400,BA$1,FALSE)</f>
        <v>#N/A</v>
      </c>
      <c r="BB23" s="206" t="e">
        <f t="shared" si="1"/>
        <v>#N/A</v>
      </c>
      <c r="BC23" s="206" t="e">
        <f t="shared" si="2"/>
        <v>#N/A</v>
      </c>
      <c r="BD23" s="209" t="e">
        <f t="shared" si="3"/>
        <v>#N/A</v>
      </c>
      <c r="BE23" s="207" t="e">
        <f t="shared" si="4"/>
        <v>#N/A</v>
      </c>
      <c r="BF23" s="212" t="e">
        <f t="shared" si="5"/>
        <v>#N/A</v>
      </c>
      <c r="BG23" s="210" t="e">
        <f t="shared" si="6"/>
        <v>#N/A</v>
      </c>
      <c r="BH23" s="214" t="e">
        <f t="shared" si="7"/>
        <v>#N/A</v>
      </c>
      <c r="BI23" s="211" t="e">
        <f t="shared" si="8"/>
        <v>#N/A</v>
      </c>
      <c r="BJ23" s="213" t="e">
        <f t="shared" si="9"/>
        <v>#N/A</v>
      </c>
      <c r="BK23" s="132"/>
      <c r="BL23" s="132"/>
      <c r="BM23" s="132"/>
      <c r="BN23" s="132" t="s">
        <v>473</v>
      </c>
      <c r="BO23" s="31" t="e">
        <f t="shared" ca="1" si="10"/>
        <v>#N/A</v>
      </c>
      <c r="BP23" s="31">
        <f t="shared" si="12"/>
        <v>14</v>
      </c>
      <c r="BQ23" s="132" t="str">
        <f t="shared" si="0"/>
        <v>===14番ﾃﾞｰﾀ区切り===</v>
      </c>
    </row>
    <row r="24" spans="1:69">
      <c r="A24" t="e">
        <f t="shared" si="11"/>
        <v>#N/A</v>
      </c>
      <c r="B24" s="136">
        <f t="shared" si="11"/>
        <v>15</v>
      </c>
      <c r="C24" s="135" t="e">
        <f>VLOOKUP($A24,'mat2'!$A$1:$BE$400,C$1,FALSE)</f>
        <v>#N/A</v>
      </c>
      <c r="D24" s="32" t="e">
        <f>VLOOKUP($A24,'mat2'!$A$1:$BE$400,D$1,FALSE)</f>
        <v>#N/A</v>
      </c>
      <c r="E24" s="53" t="e">
        <f>VLOOKUP($A24,'mat2'!$A$1:$BE$400,E$1,FALSE)</f>
        <v>#N/A</v>
      </c>
      <c r="F24" s="145" t="e">
        <f>VLOOKUP($A24,'mat2'!$A$1:$BE$400,F$1,FALSE)</f>
        <v>#N/A</v>
      </c>
      <c r="G24" s="144" t="e">
        <f>VLOOKUP($A24,'mat2'!$A$1:$BE$400,G$1,FALSE)</f>
        <v>#N/A</v>
      </c>
      <c r="H24" s="85" t="e">
        <f>VLOOKUP($A24,'mat2'!$A$1:$BE$400,H$1,FALSE)</f>
        <v>#N/A</v>
      </c>
      <c r="I24" s="85" t="e">
        <f>VLOOKUP($A24,'mat2'!$A$1:$BE$400,I$1,FALSE)</f>
        <v>#N/A</v>
      </c>
      <c r="J24" s="86" t="e">
        <f>VLOOKUP($A24,'mat2'!$A$1:$BE$400,J$1,FALSE)</f>
        <v>#N/A</v>
      </c>
      <c r="K24" s="71" t="e">
        <f>VLOOKUP($A24,'mat2'!$A$1:$BE$400,K$1,FALSE)</f>
        <v>#N/A</v>
      </c>
      <c r="L24" s="71" t="e">
        <f>VLOOKUP($A24,'mat2'!$A$1:$BE$400,L$1,FALSE)</f>
        <v>#N/A</v>
      </c>
      <c r="M24" s="87" t="e">
        <f>VLOOKUP($A24,'mat2'!$A$1:$BE$400,M$1,FALSE)</f>
        <v>#N/A</v>
      </c>
      <c r="N24" s="71" t="e">
        <f>VLOOKUP($A24,'mat2'!$A$1:$BE$400,N$1,FALSE)</f>
        <v>#N/A</v>
      </c>
      <c r="O24" s="71" t="e">
        <f>VLOOKUP($A24,'mat2'!$A$1:$BE$400,O$1,FALSE)</f>
        <v>#N/A</v>
      </c>
      <c r="P24" s="71" t="e">
        <f>VLOOKUP($A24,'mat2'!$A$1:$BE$400,P$1,FALSE)</f>
        <v>#N/A</v>
      </c>
      <c r="Q24" s="71" t="e">
        <f>VLOOKUP($A24,'mat2'!$A$1:$BE$400,Q$1,FALSE)</f>
        <v>#N/A</v>
      </c>
      <c r="R24" s="70" t="e">
        <f>VLOOKUP($A24,'mat2'!$A$1:$BE$400,R$1,FALSE)</f>
        <v>#N/A</v>
      </c>
      <c r="S24" s="70" t="e">
        <f>VLOOKUP($A24,'mat2'!$A$1:$BE$400,S$1,FALSE)</f>
        <v>#N/A</v>
      </c>
      <c r="T24" s="53" t="e">
        <f>VLOOKUP($A24,'mat2'!$A$1:$BE$400,T$1,FALSE)</f>
        <v>#N/A</v>
      </c>
      <c r="U24" s="53" t="e">
        <f>VLOOKUP($A24,'mat2'!$A$1:$BE$400,U$1,FALSE)</f>
        <v>#N/A</v>
      </c>
      <c r="V24" s="53" t="e">
        <f>VLOOKUP($A24,'mat2'!$A$1:$BE$400,V$1,FALSE)</f>
        <v>#N/A</v>
      </c>
      <c r="W24" s="71" t="e">
        <f>VLOOKUP($A24,'mat2'!$A$1:$BE$400,W$1,FALSE)</f>
        <v>#N/A</v>
      </c>
      <c r="X24" s="71" t="e">
        <f>VLOOKUP($A24,'mat2'!$A$1:$BE$400,X$1,FALSE)</f>
        <v>#N/A</v>
      </c>
      <c r="Y24" s="71" t="e">
        <f>VLOOKUP($A24,'mat2'!$A$1:$BE$400,Y$1,FALSE)</f>
        <v>#N/A</v>
      </c>
      <c r="Z24" s="71" t="e">
        <f>VLOOKUP($A24,'mat2'!$A$1:$BE$400,Z$1,FALSE)</f>
        <v>#N/A</v>
      </c>
      <c r="AA24" s="71" t="e">
        <f>VLOOKUP($A24,'mat2'!$A$1:$BE$400,AA$1,FALSE)</f>
        <v>#N/A</v>
      </c>
      <c r="AB24" s="71" t="e">
        <f>VLOOKUP($A24,'mat2'!$A$1:$BE$400,AB$1,FALSE)</f>
        <v>#N/A</v>
      </c>
      <c r="AC24" s="71" t="e">
        <f>VLOOKUP($A24,'mat2'!$A$1:$BE$400,AC$1,FALSE)</f>
        <v>#N/A</v>
      </c>
      <c r="AD24" s="71" t="e">
        <f>VLOOKUP($A24,'mat2'!$A$1:$BE$400,AD$1,FALSE)</f>
        <v>#N/A</v>
      </c>
      <c r="AE24" s="71" t="e">
        <f>VLOOKUP($A24,'mat2'!$A$1:$BE$400,AE$1,FALSE)</f>
        <v>#N/A</v>
      </c>
      <c r="AF24" s="71" t="e">
        <f>VLOOKUP($A24,'mat2'!$A$1:$BE$400,AF$1,FALSE)</f>
        <v>#N/A</v>
      </c>
      <c r="AG24" s="71" t="e">
        <f>VLOOKUP($A24,'mat2'!$A$1:$BE$400,AG$1,FALSE)</f>
        <v>#N/A</v>
      </c>
      <c r="AH24" s="71" t="e">
        <f>VLOOKUP($A24,'mat2'!$A$1:$BE$400,AH$1,FALSE)</f>
        <v>#N/A</v>
      </c>
      <c r="AI24" s="71" t="e">
        <f>VLOOKUP($A24,'mat2'!$A$1:$BE$400,AI$1,FALSE)</f>
        <v>#N/A</v>
      </c>
      <c r="AJ24" s="71" t="e">
        <f>VLOOKUP($A24,'mat2'!$A$1:$BE$400,AJ$1,FALSE)</f>
        <v>#N/A</v>
      </c>
      <c r="AK24" s="70" t="e">
        <f>VLOOKUP($A24,'mat2'!$A$1:$BE$400,AK$1,FALSE)</f>
        <v>#N/A</v>
      </c>
      <c r="AL24" s="34" t="e">
        <f>VLOOKUP($A24,'mat2'!$A$1:$BE$400,AL$1,FALSE)</f>
        <v>#N/A</v>
      </c>
      <c r="AM24" s="70" t="e">
        <f>VLOOKUP($A24,'mat2'!$A$1:$BE$400,AM$1,FALSE)</f>
        <v>#N/A</v>
      </c>
      <c r="AN24" s="163" t="e">
        <f>VLOOKUP($A24,'mat2'!$A$1:$BE$400,AN$1,FALSE)</f>
        <v>#N/A</v>
      </c>
      <c r="AO24" s="163" t="e">
        <f>VLOOKUP($A24,'mat2'!$A$1:$BE$400,AO$1,FALSE)</f>
        <v>#N/A</v>
      </c>
      <c r="AP24" s="71" t="e">
        <f>VLOOKUP($A24,'mat2'!$A$1:$BE$400,AP$1,FALSE)</f>
        <v>#N/A</v>
      </c>
      <c r="AQ24" s="70" t="e">
        <f>VLOOKUP($A24,'mat2'!$A$1:$BE$400,AQ$1,FALSE)</f>
        <v>#N/A</v>
      </c>
      <c r="AR24" s="33" t="e">
        <f>VLOOKUP($A24,'mat2'!$A$1:$BE$400,AR$1,FALSE)</f>
        <v>#N/A</v>
      </c>
      <c r="AS24" s="33" t="e">
        <f>VLOOKUP($A24,'mat2'!$A$1:$BE$400,AS$1,FALSE)</f>
        <v>#N/A</v>
      </c>
      <c r="AT24" s="70" t="e">
        <f>VLOOKUP($A24,'mat2'!$A$1:$BE$400,AT$1,FALSE)</f>
        <v>#N/A</v>
      </c>
      <c r="AU24" s="70" t="e">
        <f>VLOOKUP($A24,'mat2'!$A$1:$BE$400,AU$1,FALSE)</f>
        <v>#N/A</v>
      </c>
      <c r="AV24" s="70" t="e">
        <f>VLOOKUP($A24,'mat2'!$A$1:$BE$400,AV$1,FALSE)</f>
        <v>#N/A</v>
      </c>
      <c r="AW24" s="70" t="e">
        <f>VLOOKUP($A24,'mat2'!$A$1:$BE$400,AW$1,FALSE)</f>
        <v>#N/A</v>
      </c>
      <c r="AX24" s="105" t="e">
        <f>VLOOKUP($A24,'mat2'!$A$1:$BE$400,AX$1,FALSE)</f>
        <v>#N/A</v>
      </c>
      <c r="AY24" s="88" t="e">
        <f>VLOOKUP($A24,'mat2'!$A$1:$BE$400,AY$1,FALSE)</f>
        <v>#N/A</v>
      </c>
      <c r="AZ24" s="33" t="e">
        <f>VLOOKUP($A24,'mat2'!$A$1:$BE$400,AZ$1,FALSE)</f>
        <v>#N/A</v>
      </c>
      <c r="BA24" s="105" t="e">
        <f>VLOOKUP($A24,'mat2'!$A$1:$BE$400,BA$1,FALSE)</f>
        <v>#N/A</v>
      </c>
      <c r="BB24" s="206" t="e">
        <f t="shared" si="1"/>
        <v>#N/A</v>
      </c>
      <c r="BC24" s="206" t="e">
        <f t="shared" si="2"/>
        <v>#N/A</v>
      </c>
      <c r="BD24" s="209" t="e">
        <f t="shared" si="3"/>
        <v>#N/A</v>
      </c>
      <c r="BE24" s="207" t="e">
        <f t="shared" si="4"/>
        <v>#N/A</v>
      </c>
      <c r="BF24" s="212" t="e">
        <f t="shared" si="5"/>
        <v>#N/A</v>
      </c>
      <c r="BG24" s="210" t="e">
        <f t="shared" si="6"/>
        <v>#N/A</v>
      </c>
      <c r="BH24" s="214" t="e">
        <f t="shared" si="7"/>
        <v>#N/A</v>
      </c>
      <c r="BI24" s="211" t="e">
        <f t="shared" si="8"/>
        <v>#N/A</v>
      </c>
      <c r="BJ24" s="213" t="e">
        <f t="shared" si="9"/>
        <v>#N/A</v>
      </c>
      <c r="BK24" s="132"/>
      <c r="BL24" s="132"/>
      <c r="BM24" s="132"/>
      <c r="BN24" s="132" t="s">
        <v>473</v>
      </c>
      <c r="BO24" s="31" t="e">
        <f t="shared" ca="1" si="10"/>
        <v>#N/A</v>
      </c>
      <c r="BP24" s="31">
        <f t="shared" si="12"/>
        <v>15</v>
      </c>
      <c r="BQ24" s="132" t="str">
        <f t="shared" si="0"/>
        <v>===15番ﾃﾞｰﾀ区切り===</v>
      </c>
    </row>
    <row r="25" spans="1:69">
      <c r="A25" t="e">
        <f t="shared" si="11"/>
        <v>#N/A</v>
      </c>
      <c r="B25" s="136">
        <f t="shared" si="11"/>
        <v>16</v>
      </c>
      <c r="C25" s="135" t="e">
        <f>VLOOKUP($A25,'mat2'!$A$1:$BE$400,C$1,FALSE)</f>
        <v>#N/A</v>
      </c>
      <c r="D25" s="32" t="e">
        <f>VLOOKUP($A25,'mat2'!$A$1:$BE$400,D$1,FALSE)</f>
        <v>#N/A</v>
      </c>
      <c r="E25" s="53" t="e">
        <f>VLOOKUP($A25,'mat2'!$A$1:$BE$400,E$1,FALSE)</f>
        <v>#N/A</v>
      </c>
      <c r="F25" s="145" t="e">
        <f>VLOOKUP($A25,'mat2'!$A$1:$BE$400,F$1,FALSE)</f>
        <v>#N/A</v>
      </c>
      <c r="G25" s="144" t="e">
        <f>VLOOKUP($A25,'mat2'!$A$1:$BE$400,G$1,FALSE)</f>
        <v>#N/A</v>
      </c>
      <c r="H25" s="85" t="e">
        <f>VLOOKUP($A25,'mat2'!$A$1:$BE$400,H$1,FALSE)</f>
        <v>#N/A</v>
      </c>
      <c r="I25" s="85" t="e">
        <f>VLOOKUP($A25,'mat2'!$A$1:$BE$400,I$1,FALSE)</f>
        <v>#N/A</v>
      </c>
      <c r="J25" s="86" t="e">
        <f>VLOOKUP($A25,'mat2'!$A$1:$BE$400,J$1,FALSE)</f>
        <v>#N/A</v>
      </c>
      <c r="K25" s="71" t="e">
        <f>VLOOKUP($A25,'mat2'!$A$1:$BE$400,K$1,FALSE)</f>
        <v>#N/A</v>
      </c>
      <c r="L25" s="71" t="e">
        <f>VLOOKUP($A25,'mat2'!$A$1:$BE$400,L$1,FALSE)</f>
        <v>#N/A</v>
      </c>
      <c r="M25" s="87" t="e">
        <f>VLOOKUP($A25,'mat2'!$A$1:$BE$400,M$1,FALSE)</f>
        <v>#N/A</v>
      </c>
      <c r="N25" s="71" t="e">
        <f>VLOOKUP($A25,'mat2'!$A$1:$BE$400,N$1,FALSE)</f>
        <v>#N/A</v>
      </c>
      <c r="O25" s="71" t="e">
        <f>VLOOKUP($A25,'mat2'!$A$1:$BE$400,O$1,FALSE)</f>
        <v>#N/A</v>
      </c>
      <c r="P25" s="71" t="e">
        <f>VLOOKUP($A25,'mat2'!$A$1:$BE$400,P$1,FALSE)</f>
        <v>#N/A</v>
      </c>
      <c r="Q25" s="71" t="e">
        <f>VLOOKUP($A25,'mat2'!$A$1:$BE$400,Q$1,FALSE)</f>
        <v>#N/A</v>
      </c>
      <c r="R25" s="70" t="e">
        <f>VLOOKUP($A25,'mat2'!$A$1:$BE$400,R$1,FALSE)</f>
        <v>#N/A</v>
      </c>
      <c r="S25" s="70" t="e">
        <f>VLOOKUP($A25,'mat2'!$A$1:$BE$400,S$1,FALSE)</f>
        <v>#N/A</v>
      </c>
      <c r="T25" s="53" t="e">
        <f>VLOOKUP($A25,'mat2'!$A$1:$BE$400,T$1,FALSE)</f>
        <v>#N/A</v>
      </c>
      <c r="U25" s="53" t="e">
        <f>VLOOKUP($A25,'mat2'!$A$1:$BE$400,U$1,FALSE)</f>
        <v>#N/A</v>
      </c>
      <c r="V25" s="53" t="e">
        <f>VLOOKUP($A25,'mat2'!$A$1:$BE$400,V$1,FALSE)</f>
        <v>#N/A</v>
      </c>
      <c r="W25" s="71" t="e">
        <f>VLOOKUP($A25,'mat2'!$A$1:$BE$400,W$1,FALSE)</f>
        <v>#N/A</v>
      </c>
      <c r="X25" s="71" t="e">
        <f>VLOOKUP($A25,'mat2'!$A$1:$BE$400,X$1,FALSE)</f>
        <v>#N/A</v>
      </c>
      <c r="Y25" s="71" t="e">
        <f>VLOOKUP($A25,'mat2'!$A$1:$BE$400,Y$1,FALSE)</f>
        <v>#N/A</v>
      </c>
      <c r="Z25" s="71" t="e">
        <f>VLOOKUP($A25,'mat2'!$A$1:$BE$400,Z$1,FALSE)</f>
        <v>#N/A</v>
      </c>
      <c r="AA25" s="71" t="e">
        <f>VLOOKUP($A25,'mat2'!$A$1:$BE$400,AA$1,FALSE)</f>
        <v>#N/A</v>
      </c>
      <c r="AB25" s="71" t="e">
        <f>VLOOKUP($A25,'mat2'!$A$1:$BE$400,AB$1,FALSE)</f>
        <v>#N/A</v>
      </c>
      <c r="AC25" s="71" t="e">
        <f>VLOOKUP($A25,'mat2'!$A$1:$BE$400,AC$1,FALSE)</f>
        <v>#N/A</v>
      </c>
      <c r="AD25" s="71" t="e">
        <f>VLOOKUP($A25,'mat2'!$A$1:$BE$400,AD$1,FALSE)</f>
        <v>#N/A</v>
      </c>
      <c r="AE25" s="71" t="e">
        <f>VLOOKUP($A25,'mat2'!$A$1:$BE$400,AE$1,FALSE)</f>
        <v>#N/A</v>
      </c>
      <c r="AF25" s="71" t="e">
        <f>VLOOKUP($A25,'mat2'!$A$1:$BE$400,AF$1,FALSE)</f>
        <v>#N/A</v>
      </c>
      <c r="AG25" s="71" t="e">
        <f>VLOOKUP($A25,'mat2'!$A$1:$BE$400,AG$1,FALSE)</f>
        <v>#N/A</v>
      </c>
      <c r="AH25" s="71" t="e">
        <f>VLOOKUP($A25,'mat2'!$A$1:$BE$400,AH$1,FALSE)</f>
        <v>#N/A</v>
      </c>
      <c r="AI25" s="71" t="e">
        <f>VLOOKUP($A25,'mat2'!$A$1:$BE$400,AI$1,FALSE)</f>
        <v>#N/A</v>
      </c>
      <c r="AJ25" s="71" t="e">
        <f>VLOOKUP($A25,'mat2'!$A$1:$BE$400,AJ$1,FALSE)</f>
        <v>#N/A</v>
      </c>
      <c r="AK25" s="70" t="e">
        <f>VLOOKUP($A25,'mat2'!$A$1:$BE$400,AK$1,FALSE)</f>
        <v>#N/A</v>
      </c>
      <c r="AL25" s="34" t="e">
        <f>VLOOKUP($A25,'mat2'!$A$1:$BE$400,AL$1,FALSE)</f>
        <v>#N/A</v>
      </c>
      <c r="AM25" s="70" t="e">
        <f>VLOOKUP($A25,'mat2'!$A$1:$BE$400,AM$1,FALSE)</f>
        <v>#N/A</v>
      </c>
      <c r="AN25" s="163" t="e">
        <f>VLOOKUP($A25,'mat2'!$A$1:$BE$400,AN$1,FALSE)</f>
        <v>#N/A</v>
      </c>
      <c r="AO25" s="163" t="e">
        <f>VLOOKUP($A25,'mat2'!$A$1:$BE$400,AO$1,FALSE)</f>
        <v>#N/A</v>
      </c>
      <c r="AP25" s="71" t="e">
        <f>VLOOKUP($A25,'mat2'!$A$1:$BE$400,AP$1,FALSE)</f>
        <v>#N/A</v>
      </c>
      <c r="AQ25" s="70" t="e">
        <f>VLOOKUP($A25,'mat2'!$A$1:$BE$400,AQ$1,FALSE)</f>
        <v>#N/A</v>
      </c>
      <c r="AR25" s="33" t="e">
        <f>VLOOKUP($A25,'mat2'!$A$1:$BE$400,AR$1,FALSE)</f>
        <v>#N/A</v>
      </c>
      <c r="AS25" s="33" t="e">
        <f>VLOOKUP($A25,'mat2'!$A$1:$BE$400,AS$1,FALSE)</f>
        <v>#N/A</v>
      </c>
      <c r="AT25" s="70" t="e">
        <f>VLOOKUP($A25,'mat2'!$A$1:$BE$400,AT$1,FALSE)</f>
        <v>#N/A</v>
      </c>
      <c r="AU25" s="70" t="e">
        <f>VLOOKUP($A25,'mat2'!$A$1:$BE$400,AU$1,FALSE)</f>
        <v>#N/A</v>
      </c>
      <c r="AV25" s="70" t="e">
        <f>VLOOKUP($A25,'mat2'!$A$1:$BE$400,AV$1,FALSE)</f>
        <v>#N/A</v>
      </c>
      <c r="AW25" s="70" t="e">
        <f>VLOOKUP($A25,'mat2'!$A$1:$BE$400,AW$1,FALSE)</f>
        <v>#N/A</v>
      </c>
      <c r="AX25" s="105" t="e">
        <f>VLOOKUP($A25,'mat2'!$A$1:$BE$400,AX$1,FALSE)</f>
        <v>#N/A</v>
      </c>
      <c r="AY25" s="88" t="e">
        <f>VLOOKUP($A25,'mat2'!$A$1:$BE$400,AY$1,FALSE)</f>
        <v>#N/A</v>
      </c>
      <c r="AZ25" s="33" t="e">
        <f>VLOOKUP($A25,'mat2'!$A$1:$BE$400,AZ$1,FALSE)</f>
        <v>#N/A</v>
      </c>
      <c r="BA25" s="105" t="e">
        <f>VLOOKUP($A25,'mat2'!$A$1:$BE$400,BA$1,FALSE)</f>
        <v>#N/A</v>
      </c>
      <c r="BB25" s="206" t="e">
        <f t="shared" si="1"/>
        <v>#N/A</v>
      </c>
      <c r="BC25" s="206" t="e">
        <f t="shared" si="2"/>
        <v>#N/A</v>
      </c>
      <c r="BD25" s="209" t="e">
        <f t="shared" si="3"/>
        <v>#N/A</v>
      </c>
      <c r="BE25" s="207" t="e">
        <f t="shared" si="4"/>
        <v>#N/A</v>
      </c>
      <c r="BF25" s="212" t="e">
        <f t="shared" si="5"/>
        <v>#N/A</v>
      </c>
      <c r="BG25" s="210" t="e">
        <f t="shared" si="6"/>
        <v>#N/A</v>
      </c>
      <c r="BH25" s="214" t="e">
        <f t="shared" si="7"/>
        <v>#N/A</v>
      </c>
      <c r="BI25" s="211" t="e">
        <f t="shared" si="8"/>
        <v>#N/A</v>
      </c>
      <c r="BJ25" s="213" t="e">
        <f t="shared" si="9"/>
        <v>#N/A</v>
      </c>
      <c r="BK25" s="132"/>
      <c r="BL25" s="132"/>
      <c r="BM25" s="132"/>
      <c r="BN25" s="132" t="s">
        <v>473</v>
      </c>
      <c r="BO25" s="31" t="e">
        <f t="shared" ca="1" si="10"/>
        <v>#N/A</v>
      </c>
      <c r="BP25" s="31">
        <f t="shared" si="12"/>
        <v>16</v>
      </c>
      <c r="BQ25" s="132" t="str">
        <f t="shared" si="0"/>
        <v>===16番ﾃﾞｰﾀ区切り===</v>
      </c>
    </row>
    <row r="26" spans="1:69">
      <c r="A26" t="e">
        <f t="shared" si="11"/>
        <v>#N/A</v>
      </c>
      <c r="B26" s="136">
        <f t="shared" si="11"/>
        <v>17</v>
      </c>
      <c r="C26" s="135" t="e">
        <f>VLOOKUP($A26,'mat2'!$A$1:$BE$400,C$1,FALSE)</f>
        <v>#N/A</v>
      </c>
      <c r="D26" s="32" t="e">
        <f>VLOOKUP($A26,'mat2'!$A$1:$BE$400,D$1,FALSE)</f>
        <v>#N/A</v>
      </c>
      <c r="E26" s="53" t="e">
        <f>VLOOKUP($A26,'mat2'!$A$1:$BE$400,E$1,FALSE)</f>
        <v>#N/A</v>
      </c>
      <c r="F26" s="145" t="e">
        <f>VLOOKUP($A26,'mat2'!$A$1:$BE$400,F$1,FALSE)</f>
        <v>#N/A</v>
      </c>
      <c r="G26" s="144" t="e">
        <f>VLOOKUP($A26,'mat2'!$A$1:$BE$400,G$1,FALSE)</f>
        <v>#N/A</v>
      </c>
      <c r="H26" s="85" t="e">
        <f>VLOOKUP($A26,'mat2'!$A$1:$BE$400,H$1,FALSE)</f>
        <v>#N/A</v>
      </c>
      <c r="I26" s="85" t="e">
        <f>VLOOKUP($A26,'mat2'!$A$1:$BE$400,I$1,FALSE)</f>
        <v>#N/A</v>
      </c>
      <c r="J26" s="86" t="e">
        <f>VLOOKUP($A26,'mat2'!$A$1:$BE$400,J$1,FALSE)</f>
        <v>#N/A</v>
      </c>
      <c r="K26" s="71" t="e">
        <f>VLOOKUP($A26,'mat2'!$A$1:$BE$400,K$1,FALSE)</f>
        <v>#N/A</v>
      </c>
      <c r="L26" s="71" t="e">
        <f>VLOOKUP($A26,'mat2'!$A$1:$BE$400,L$1,FALSE)</f>
        <v>#N/A</v>
      </c>
      <c r="M26" s="87" t="e">
        <f>VLOOKUP($A26,'mat2'!$A$1:$BE$400,M$1,FALSE)</f>
        <v>#N/A</v>
      </c>
      <c r="N26" s="71" t="e">
        <f>VLOOKUP($A26,'mat2'!$A$1:$BE$400,N$1,FALSE)</f>
        <v>#N/A</v>
      </c>
      <c r="O26" s="71" t="e">
        <f>VLOOKUP($A26,'mat2'!$A$1:$BE$400,O$1,FALSE)</f>
        <v>#N/A</v>
      </c>
      <c r="P26" s="71" t="e">
        <f>VLOOKUP($A26,'mat2'!$A$1:$BE$400,P$1,FALSE)</f>
        <v>#N/A</v>
      </c>
      <c r="Q26" s="71" t="e">
        <f>VLOOKUP($A26,'mat2'!$A$1:$BE$400,Q$1,FALSE)</f>
        <v>#N/A</v>
      </c>
      <c r="R26" s="70" t="e">
        <f>VLOOKUP($A26,'mat2'!$A$1:$BE$400,R$1,FALSE)</f>
        <v>#N/A</v>
      </c>
      <c r="S26" s="70" t="e">
        <f>VLOOKUP($A26,'mat2'!$A$1:$BE$400,S$1,FALSE)</f>
        <v>#N/A</v>
      </c>
      <c r="T26" s="53" t="e">
        <f>VLOOKUP($A26,'mat2'!$A$1:$BE$400,T$1,FALSE)</f>
        <v>#N/A</v>
      </c>
      <c r="U26" s="53" t="e">
        <f>VLOOKUP($A26,'mat2'!$A$1:$BE$400,U$1,FALSE)</f>
        <v>#N/A</v>
      </c>
      <c r="V26" s="53" t="e">
        <f>VLOOKUP($A26,'mat2'!$A$1:$BE$400,V$1,FALSE)</f>
        <v>#N/A</v>
      </c>
      <c r="W26" s="71" t="e">
        <f>VLOOKUP($A26,'mat2'!$A$1:$BE$400,W$1,FALSE)</f>
        <v>#N/A</v>
      </c>
      <c r="X26" s="71" t="e">
        <f>VLOOKUP($A26,'mat2'!$A$1:$BE$400,X$1,FALSE)</f>
        <v>#N/A</v>
      </c>
      <c r="Y26" s="71" t="e">
        <f>VLOOKUP($A26,'mat2'!$A$1:$BE$400,Y$1,FALSE)</f>
        <v>#N/A</v>
      </c>
      <c r="Z26" s="71" t="e">
        <f>VLOOKUP($A26,'mat2'!$A$1:$BE$400,Z$1,FALSE)</f>
        <v>#N/A</v>
      </c>
      <c r="AA26" s="71" t="e">
        <f>VLOOKUP($A26,'mat2'!$A$1:$BE$400,AA$1,FALSE)</f>
        <v>#N/A</v>
      </c>
      <c r="AB26" s="71" t="e">
        <f>VLOOKUP($A26,'mat2'!$A$1:$BE$400,AB$1,FALSE)</f>
        <v>#N/A</v>
      </c>
      <c r="AC26" s="71" t="e">
        <f>VLOOKUP($A26,'mat2'!$A$1:$BE$400,AC$1,FALSE)</f>
        <v>#N/A</v>
      </c>
      <c r="AD26" s="71" t="e">
        <f>VLOOKUP($A26,'mat2'!$A$1:$BE$400,AD$1,FALSE)</f>
        <v>#N/A</v>
      </c>
      <c r="AE26" s="71" t="e">
        <f>VLOOKUP($A26,'mat2'!$A$1:$BE$400,AE$1,FALSE)</f>
        <v>#N/A</v>
      </c>
      <c r="AF26" s="71" t="e">
        <f>VLOOKUP($A26,'mat2'!$A$1:$BE$400,AF$1,FALSE)</f>
        <v>#N/A</v>
      </c>
      <c r="AG26" s="71" t="e">
        <f>VLOOKUP($A26,'mat2'!$A$1:$BE$400,AG$1,FALSE)</f>
        <v>#N/A</v>
      </c>
      <c r="AH26" s="71" t="e">
        <f>VLOOKUP($A26,'mat2'!$A$1:$BE$400,AH$1,FALSE)</f>
        <v>#N/A</v>
      </c>
      <c r="AI26" s="71" t="e">
        <f>VLOOKUP($A26,'mat2'!$A$1:$BE$400,AI$1,FALSE)</f>
        <v>#N/A</v>
      </c>
      <c r="AJ26" s="71" t="e">
        <f>VLOOKUP($A26,'mat2'!$A$1:$BE$400,AJ$1,FALSE)</f>
        <v>#N/A</v>
      </c>
      <c r="AK26" s="70" t="e">
        <f>VLOOKUP($A26,'mat2'!$A$1:$BE$400,AK$1,FALSE)</f>
        <v>#N/A</v>
      </c>
      <c r="AL26" s="34" t="e">
        <f>VLOOKUP($A26,'mat2'!$A$1:$BE$400,AL$1,FALSE)</f>
        <v>#N/A</v>
      </c>
      <c r="AM26" s="70" t="e">
        <f>VLOOKUP($A26,'mat2'!$A$1:$BE$400,AM$1,FALSE)</f>
        <v>#N/A</v>
      </c>
      <c r="AN26" s="163" t="e">
        <f>VLOOKUP($A26,'mat2'!$A$1:$BE$400,AN$1,FALSE)</f>
        <v>#N/A</v>
      </c>
      <c r="AO26" s="163" t="e">
        <f>VLOOKUP($A26,'mat2'!$A$1:$BE$400,AO$1,FALSE)</f>
        <v>#N/A</v>
      </c>
      <c r="AP26" s="71" t="e">
        <f>VLOOKUP($A26,'mat2'!$A$1:$BE$400,AP$1,FALSE)</f>
        <v>#N/A</v>
      </c>
      <c r="AQ26" s="70" t="e">
        <f>VLOOKUP($A26,'mat2'!$A$1:$BE$400,AQ$1,FALSE)</f>
        <v>#N/A</v>
      </c>
      <c r="AR26" s="33" t="e">
        <f>VLOOKUP($A26,'mat2'!$A$1:$BE$400,AR$1,FALSE)</f>
        <v>#N/A</v>
      </c>
      <c r="AS26" s="33" t="e">
        <f>VLOOKUP($A26,'mat2'!$A$1:$BE$400,AS$1,FALSE)</f>
        <v>#N/A</v>
      </c>
      <c r="AT26" s="70" t="e">
        <f>VLOOKUP($A26,'mat2'!$A$1:$BE$400,AT$1,FALSE)</f>
        <v>#N/A</v>
      </c>
      <c r="AU26" s="70" t="e">
        <f>VLOOKUP($A26,'mat2'!$A$1:$BE$400,AU$1,FALSE)</f>
        <v>#N/A</v>
      </c>
      <c r="AV26" s="70" t="e">
        <f>VLOOKUP($A26,'mat2'!$A$1:$BE$400,AV$1,FALSE)</f>
        <v>#N/A</v>
      </c>
      <c r="AW26" s="70" t="e">
        <f>VLOOKUP($A26,'mat2'!$A$1:$BE$400,AW$1,FALSE)</f>
        <v>#N/A</v>
      </c>
      <c r="AX26" s="105" t="e">
        <f>VLOOKUP($A26,'mat2'!$A$1:$BE$400,AX$1,FALSE)</f>
        <v>#N/A</v>
      </c>
      <c r="AY26" s="88" t="e">
        <f>VLOOKUP($A26,'mat2'!$A$1:$BE$400,AY$1,FALSE)</f>
        <v>#N/A</v>
      </c>
      <c r="AZ26" s="33" t="e">
        <f>VLOOKUP($A26,'mat2'!$A$1:$BE$400,AZ$1,FALSE)</f>
        <v>#N/A</v>
      </c>
      <c r="BA26" s="105" t="e">
        <f>VLOOKUP($A26,'mat2'!$A$1:$BE$400,BA$1,FALSE)</f>
        <v>#N/A</v>
      </c>
      <c r="BB26" s="206" t="e">
        <f t="shared" si="1"/>
        <v>#N/A</v>
      </c>
      <c r="BC26" s="206" t="e">
        <f t="shared" si="2"/>
        <v>#N/A</v>
      </c>
      <c r="BD26" s="209" t="e">
        <f t="shared" si="3"/>
        <v>#N/A</v>
      </c>
      <c r="BE26" s="207" t="e">
        <f t="shared" si="4"/>
        <v>#N/A</v>
      </c>
      <c r="BF26" s="212" t="e">
        <f t="shared" si="5"/>
        <v>#N/A</v>
      </c>
      <c r="BG26" s="210" t="e">
        <f t="shared" si="6"/>
        <v>#N/A</v>
      </c>
      <c r="BH26" s="214" t="e">
        <f t="shared" si="7"/>
        <v>#N/A</v>
      </c>
      <c r="BI26" s="211" t="e">
        <f t="shared" si="8"/>
        <v>#N/A</v>
      </c>
      <c r="BJ26" s="213" t="e">
        <f t="shared" si="9"/>
        <v>#N/A</v>
      </c>
      <c r="BK26" s="132"/>
      <c r="BL26" s="132"/>
      <c r="BM26" s="132"/>
      <c r="BN26" s="132" t="s">
        <v>473</v>
      </c>
      <c r="BO26" s="31" t="e">
        <f t="shared" ca="1" si="10"/>
        <v>#N/A</v>
      </c>
      <c r="BP26" s="31">
        <f t="shared" si="12"/>
        <v>17</v>
      </c>
      <c r="BQ26" s="132" t="str">
        <f t="shared" si="0"/>
        <v>===17番ﾃﾞｰﾀ区切り===</v>
      </c>
    </row>
    <row r="27" spans="1:69">
      <c r="A27" t="e">
        <f t="shared" si="11"/>
        <v>#N/A</v>
      </c>
      <c r="B27" s="136">
        <f t="shared" si="11"/>
        <v>18</v>
      </c>
      <c r="C27" s="135" t="e">
        <f>VLOOKUP($A27,'mat2'!$A$1:$BE$400,C$1,FALSE)</f>
        <v>#N/A</v>
      </c>
      <c r="D27" s="32" t="e">
        <f>VLOOKUP($A27,'mat2'!$A$1:$BE$400,D$1,FALSE)</f>
        <v>#N/A</v>
      </c>
      <c r="E27" s="53" t="e">
        <f>VLOOKUP($A27,'mat2'!$A$1:$BE$400,E$1,FALSE)</f>
        <v>#N/A</v>
      </c>
      <c r="F27" s="145" t="e">
        <f>VLOOKUP($A27,'mat2'!$A$1:$BE$400,F$1,FALSE)</f>
        <v>#N/A</v>
      </c>
      <c r="G27" s="144" t="e">
        <f>VLOOKUP($A27,'mat2'!$A$1:$BE$400,G$1,FALSE)</f>
        <v>#N/A</v>
      </c>
      <c r="H27" s="85" t="e">
        <f>VLOOKUP($A27,'mat2'!$A$1:$BE$400,H$1,FALSE)</f>
        <v>#N/A</v>
      </c>
      <c r="I27" s="85" t="e">
        <f>VLOOKUP($A27,'mat2'!$A$1:$BE$400,I$1,FALSE)</f>
        <v>#N/A</v>
      </c>
      <c r="J27" s="86" t="e">
        <f>VLOOKUP($A27,'mat2'!$A$1:$BE$400,J$1,FALSE)</f>
        <v>#N/A</v>
      </c>
      <c r="K27" s="71" t="e">
        <f>VLOOKUP($A27,'mat2'!$A$1:$BE$400,K$1,FALSE)</f>
        <v>#N/A</v>
      </c>
      <c r="L27" s="71" t="e">
        <f>VLOOKUP($A27,'mat2'!$A$1:$BE$400,L$1,FALSE)</f>
        <v>#N/A</v>
      </c>
      <c r="M27" s="87" t="e">
        <f>VLOOKUP($A27,'mat2'!$A$1:$BE$400,M$1,FALSE)</f>
        <v>#N/A</v>
      </c>
      <c r="N27" s="71" t="e">
        <f>VLOOKUP($A27,'mat2'!$A$1:$BE$400,N$1,FALSE)</f>
        <v>#N/A</v>
      </c>
      <c r="O27" s="71" t="e">
        <f>VLOOKUP($A27,'mat2'!$A$1:$BE$400,O$1,FALSE)</f>
        <v>#N/A</v>
      </c>
      <c r="P27" s="71" t="e">
        <f>VLOOKUP($A27,'mat2'!$A$1:$BE$400,P$1,FALSE)</f>
        <v>#N/A</v>
      </c>
      <c r="Q27" s="71" t="e">
        <f>VLOOKUP($A27,'mat2'!$A$1:$BE$400,Q$1,FALSE)</f>
        <v>#N/A</v>
      </c>
      <c r="R27" s="70" t="e">
        <f>VLOOKUP($A27,'mat2'!$A$1:$BE$400,R$1,FALSE)</f>
        <v>#N/A</v>
      </c>
      <c r="S27" s="70" t="e">
        <f>VLOOKUP($A27,'mat2'!$A$1:$BE$400,S$1,FALSE)</f>
        <v>#N/A</v>
      </c>
      <c r="T27" s="53" t="e">
        <f>VLOOKUP($A27,'mat2'!$A$1:$BE$400,T$1,FALSE)</f>
        <v>#N/A</v>
      </c>
      <c r="U27" s="53" t="e">
        <f>VLOOKUP($A27,'mat2'!$A$1:$BE$400,U$1,FALSE)</f>
        <v>#N/A</v>
      </c>
      <c r="V27" s="53" t="e">
        <f>VLOOKUP($A27,'mat2'!$A$1:$BE$400,V$1,FALSE)</f>
        <v>#N/A</v>
      </c>
      <c r="W27" s="71" t="e">
        <f>VLOOKUP($A27,'mat2'!$A$1:$BE$400,W$1,FALSE)</f>
        <v>#N/A</v>
      </c>
      <c r="X27" s="71" t="e">
        <f>VLOOKUP($A27,'mat2'!$A$1:$BE$400,X$1,FALSE)</f>
        <v>#N/A</v>
      </c>
      <c r="Y27" s="71" t="e">
        <f>VLOOKUP($A27,'mat2'!$A$1:$BE$400,Y$1,FALSE)</f>
        <v>#N/A</v>
      </c>
      <c r="Z27" s="71" t="e">
        <f>VLOOKUP($A27,'mat2'!$A$1:$BE$400,Z$1,FALSE)</f>
        <v>#N/A</v>
      </c>
      <c r="AA27" s="71" t="e">
        <f>VLOOKUP($A27,'mat2'!$A$1:$BE$400,AA$1,FALSE)</f>
        <v>#N/A</v>
      </c>
      <c r="AB27" s="71" t="e">
        <f>VLOOKUP($A27,'mat2'!$A$1:$BE$400,AB$1,FALSE)</f>
        <v>#N/A</v>
      </c>
      <c r="AC27" s="71" t="e">
        <f>VLOOKUP($A27,'mat2'!$A$1:$BE$400,AC$1,FALSE)</f>
        <v>#N/A</v>
      </c>
      <c r="AD27" s="71" t="e">
        <f>VLOOKUP($A27,'mat2'!$A$1:$BE$400,AD$1,FALSE)</f>
        <v>#N/A</v>
      </c>
      <c r="AE27" s="71" t="e">
        <f>VLOOKUP($A27,'mat2'!$A$1:$BE$400,AE$1,FALSE)</f>
        <v>#N/A</v>
      </c>
      <c r="AF27" s="71" t="e">
        <f>VLOOKUP($A27,'mat2'!$A$1:$BE$400,AF$1,FALSE)</f>
        <v>#N/A</v>
      </c>
      <c r="AG27" s="71" t="e">
        <f>VLOOKUP($A27,'mat2'!$A$1:$BE$400,AG$1,FALSE)</f>
        <v>#N/A</v>
      </c>
      <c r="AH27" s="71" t="e">
        <f>VLOOKUP($A27,'mat2'!$A$1:$BE$400,AH$1,FALSE)</f>
        <v>#N/A</v>
      </c>
      <c r="AI27" s="71" t="e">
        <f>VLOOKUP($A27,'mat2'!$A$1:$BE$400,AI$1,FALSE)</f>
        <v>#N/A</v>
      </c>
      <c r="AJ27" s="71" t="e">
        <f>VLOOKUP($A27,'mat2'!$A$1:$BE$400,AJ$1,FALSE)</f>
        <v>#N/A</v>
      </c>
      <c r="AK27" s="70" t="e">
        <f>VLOOKUP($A27,'mat2'!$A$1:$BE$400,AK$1,FALSE)</f>
        <v>#N/A</v>
      </c>
      <c r="AL27" s="34" t="e">
        <f>VLOOKUP($A27,'mat2'!$A$1:$BE$400,AL$1,FALSE)</f>
        <v>#N/A</v>
      </c>
      <c r="AM27" s="70" t="e">
        <f>VLOOKUP($A27,'mat2'!$A$1:$BE$400,AM$1,FALSE)</f>
        <v>#N/A</v>
      </c>
      <c r="AN27" s="163" t="e">
        <f>VLOOKUP($A27,'mat2'!$A$1:$BE$400,AN$1,FALSE)</f>
        <v>#N/A</v>
      </c>
      <c r="AO27" s="163" t="e">
        <f>VLOOKUP($A27,'mat2'!$A$1:$BE$400,AO$1,FALSE)</f>
        <v>#N/A</v>
      </c>
      <c r="AP27" s="71" t="e">
        <f>VLOOKUP($A27,'mat2'!$A$1:$BE$400,AP$1,FALSE)</f>
        <v>#N/A</v>
      </c>
      <c r="AQ27" s="70" t="e">
        <f>VLOOKUP($A27,'mat2'!$A$1:$BE$400,AQ$1,FALSE)</f>
        <v>#N/A</v>
      </c>
      <c r="AR27" s="33" t="e">
        <f>VLOOKUP($A27,'mat2'!$A$1:$BE$400,AR$1,FALSE)</f>
        <v>#N/A</v>
      </c>
      <c r="AS27" s="33" t="e">
        <f>VLOOKUP($A27,'mat2'!$A$1:$BE$400,AS$1,FALSE)</f>
        <v>#N/A</v>
      </c>
      <c r="AT27" s="70" t="e">
        <f>VLOOKUP($A27,'mat2'!$A$1:$BE$400,AT$1,FALSE)</f>
        <v>#N/A</v>
      </c>
      <c r="AU27" s="70" t="e">
        <f>VLOOKUP($A27,'mat2'!$A$1:$BE$400,AU$1,FALSE)</f>
        <v>#N/A</v>
      </c>
      <c r="AV27" s="70" t="e">
        <f>VLOOKUP($A27,'mat2'!$A$1:$BE$400,AV$1,FALSE)</f>
        <v>#N/A</v>
      </c>
      <c r="AW27" s="70" t="e">
        <f>VLOOKUP($A27,'mat2'!$A$1:$BE$400,AW$1,FALSE)</f>
        <v>#N/A</v>
      </c>
      <c r="AX27" s="105" t="e">
        <f>VLOOKUP($A27,'mat2'!$A$1:$BE$400,AX$1,FALSE)</f>
        <v>#N/A</v>
      </c>
      <c r="AY27" s="88" t="e">
        <f>VLOOKUP($A27,'mat2'!$A$1:$BE$400,AY$1,FALSE)</f>
        <v>#N/A</v>
      </c>
      <c r="AZ27" s="33" t="e">
        <f>VLOOKUP($A27,'mat2'!$A$1:$BE$400,AZ$1,FALSE)</f>
        <v>#N/A</v>
      </c>
      <c r="BA27" s="105" t="e">
        <f>VLOOKUP($A27,'mat2'!$A$1:$BE$400,BA$1,FALSE)</f>
        <v>#N/A</v>
      </c>
      <c r="BB27" s="206" t="e">
        <f t="shared" si="1"/>
        <v>#N/A</v>
      </c>
      <c r="BC27" s="206" t="e">
        <f t="shared" si="2"/>
        <v>#N/A</v>
      </c>
      <c r="BD27" s="209" t="e">
        <f t="shared" si="3"/>
        <v>#N/A</v>
      </c>
      <c r="BE27" s="207" t="e">
        <f t="shared" si="4"/>
        <v>#N/A</v>
      </c>
      <c r="BF27" s="212" t="e">
        <f t="shared" si="5"/>
        <v>#N/A</v>
      </c>
      <c r="BG27" s="210" t="e">
        <f t="shared" si="6"/>
        <v>#N/A</v>
      </c>
      <c r="BH27" s="214" t="e">
        <f t="shared" si="7"/>
        <v>#N/A</v>
      </c>
      <c r="BI27" s="211" t="e">
        <f t="shared" si="8"/>
        <v>#N/A</v>
      </c>
      <c r="BJ27" s="213" t="e">
        <f t="shared" si="9"/>
        <v>#N/A</v>
      </c>
      <c r="BK27" s="132"/>
      <c r="BL27" s="132"/>
      <c r="BM27" s="132"/>
      <c r="BN27" s="132" t="s">
        <v>473</v>
      </c>
      <c r="BO27" s="31" t="e">
        <f t="shared" ca="1" si="10"/>
        <v>#N/A</v>
      </c>
      <c r="BP27" s="31">
        <f t="shared" si="12"/>
        <v>18</v>
      </c>
      <c r="BQ27" s="132" t="str">
        <f t="shared" si="0"/>
        <v>===18番ﾃﾞｰﾀ区切り===</v>
      </c>
    </row>
    <row r="28" spans="1:69">
      <c r="A28" t="e">
        <f t="shared" ref="A28:B28" si="13">A27+1</f>
        <v>#N/A</v>
      </c>
      <c r="B28" s="136">
        <f t="shared" si="13"/>
        <v>19</v>
      </c>
      <c r="C28" s="135" t="e">
        <f>VLOOKUP($A28,'mat2'!$A$1:$BE$400,C$1,FALSE)</f>
        <v>#N/A</v>
      </c>
      <c r="D28" s="32" t="e">
        <f>VLOOKUP($A28,'mat2'!$A$1:$BE$400,D$1,FALSE)</f>
        <v>#N/A</v>
      </c>
      <c r="E28" s="53" t="e">
        <f>VLOOKUP($A28,'mat2'!$A$1:$BE$400,E$1,FALSE)</f>
        <v>#N/A</v>
      </c>
      <c r="F28" s="145" t="e">
        <f>VLOOKUP($A28,'mat2'!$A$1:$BE$400,F$1,FALSE)</f>
        <v>#N/A</v>
      </c>
      <c r="G28" s="144" t="e">
        <f>VLOOKUP($A28,'mat2'!$A$1:$BE$400,G$1,FALSE)</f>
        <v>#N/A</v>
      </c>
      <c r="H28" s="85" t="e">
        <f>VLOOKUP($A28,'mat2'!$A$1:$BE$400,H$1,FALSE)</f>
        <v>#N/A</v>
      </c>
      <c r="I28" s="85" t="e">
        <f>VLOOKUP($A28,'mat2'!$A$1:$BE$400,I$1,FALSE)</f>
        <v>#N/A</v>
      </c>
      <c r="J28" s="86" t="e">
        <f>VLOOKUP($A28,'mat2'!$A$1:$BE$400,J$1,FALSE)</f>
        <v>#N/A</v>
      </c>
      <c r="K28" s="71" t="e">
        <f>VLOOKUP($A28,'mat2'!$A$1:$BE$400,K$1,FALSE)</f>
        <v>#N/A</v>
      </c>
      <c r="L28" s="71" t="e">
        <f>VLOOKUP($A28,'mat2'!$A$1:$BE$400,L$1,FALSE)</f>
        <v>#N/A</v>
      </c>
      <c r="M28" s="87" t="e">
        <f>VLOOKUP($A28,'mat2'!$A$1:$BE$400,M$1,FALSE)</f>
        <v>#N/A</v>
      </c>
      <c r="N28" s="71" t="e">
        <f>VLOOKUP($A28,'mat2'!$A$1:$BE$400,N$1,FALSE)</f>
        <v>#N/A</v>
      </c>
      <c r="O28" s="71" t="e">
        <f>VLOOKUP($A28,'mat2'!$A$1:$BE$400,O$1,FALSE)</f>
        <v>#N/A</v>
      </c>
      <c r="P28" s="71" t="e">
        <f>VLOOKUP($A28,'mat2'!$A$1:$BE$400,P$1,FALSE)</f>
        <v>#N/A</v>
      </c>
      <c r="Q28" s="71" t="e">
        <f>VLOOKUP($A28,'mat2'!$A$1:$BE$400,Q$1,FALSE)</f>
        <v>#N/A</v>
      </c>
      <c r="R28" s="70" t="e">
        <f>VLOOKUP($A28,'mat2'!$A$1:$BE$400,R$1,FALSE)</f>
        <v>#N/A</v>
      </c>
      <c r="S28" s="70" t="e">
        <f>VLOOKUP($A28,'mat2'!$A$1:$BE$400,S$1,FALSE)</f>
        <v>#N/A</v>
      </c>
      <c r="T28" s="53" t="e">
        <f>VLOOKUP($A28,'mat2'!$A$1:$BE$400,T$1,FALSE)</f>
        <v>#N/A</v>
      </c>
      <c r="U28" s="53" t="e">
        <f>VLOOKUP($A28,'mat2'!$A$1:$BE$400,U$1,FALSE)</f>
        <v>#N/A</v>
      </c>
      <c r="V28" s="53" t="e">
        <f>VLOOKUP($A28,'mat2'!$A$1:$BE$400,V$1,FALSE)</f>
        <v>#N/A</v>
      </c>
      <c r="W28" s="71" t="e">
        <f>VLOOKUP($A28,'mat2'!$A$1:$BE$400,W$1,FALSE)</f>
        <v>#N/A</v>
      </c>
      <c r="X28" s="71" t="e">
        <f>VLOOKUP($A28,'mat2'!$A$1:$BE$400,X$1,FALSE)</f>
        <v>#N/A</v>
      </c>
      <c r="Y28" s="71" t="e">
        <f>VLOOKUP($A28,'mat2'!$A$1:$BE$400,Y$1,FALSE)</f>
        <v>#N/A</v>
      </c>
      <c r="Z28" s="71" t="e">
        <f>VLOOKUP($A28,'mat2'!$A$1:$BE$400,Z$1,FALSE)</f>
        <v>#N/A</v>
      </c>
      <c r="AA28" s="71" t="e">
        <f>VLOOKUP($A28,'mat2'!$A$1:$BE$400,AA$1,FALSE)</f>
        <v>#N/A</v>
      </c>
      <c r="AB28" s="71" t="e">
        <f>VLOOKUP($A28,'mat2'!$A$1:$BE$400,AB$1,FALSE)</f>
        <v>#N/A</v>
      </c>
      <c r="AC28" s="71" t="e">
        <f>VLOOKUP($A28,'mat2'!$A$1:$BE$400,AC$1,FALSE)</f>
        <v>#N/A</v>
      </c>
      <c r="AD28" s="71" t="e">
        <f>VLOOKUP($A28,'mat2'!$A$1:$BE$400,AD$1,FALSE)</f>
        <v>#N/A</v>
      </c>
      <c r="AE28" s="71" t="e">
        <f>VLOOKUP($A28,'mat2'!$A$1:$BE$400,AE$1,FALSE)</f>
        <v>#N/A</v>
      </c>
      <c r="AF28" s="71" t="e">
        <f>VLOOKUP($A28,'mat2'!$A$1:$BE$400,AF$1,FALSE)</f>
        <v>#N/A</v>
      </c>
      <c r="AG28" s="71" t="e">
        <f>VLOOKUP($A28,'mat2'!$A$1:$BE$400,AG$1,FALSE)</f>
        <v>#N/A</v>
      </c>
      <c r="AH28" s="71" t="e">
        <f>VLOOKUP($A28,'mat2'!$A$1:$BE$400,AH$1,FALSE)</f>
        <v>#N/A</v>
      </c>
      <c r="AI28" s="71" t="e">
        <f>VLOOKUP($A28,'mat2'!$A$1:$BE$400,AI$1,FALSE)</f>
        <v>#N/A</v>
      </c>
      <c r="AJ28" s="71" t="e">
        <f>VLOOKUP($A28,'mat2'!$A$1:$BE$400,AJ$1,FALSE)</f>
        <v>#N/A</v>
      </c>
      <c r="AK28" s="70" t="e">
        <f>VLOOKUP($A28,'mat2'!$A$1:$BE$400,AK$1,FALSE)</f>
        <v>#N/A</v>
      </c>
      <c r="AL28" s="34" t="e">
        <f>VLOOKUP($A28,'mat2'!$A$1:$BE$400,AL$1,FALSE)</f>
        <v>#N/A</v>
      </c>
      <c r="AM28" s="70" t="e">
        <f>VLOOKUP($A28,'mat2'!$A$1:$BE$400,AM$1,FALSE)</f>
        <v>#N/A</v>
      </c>
      <c r="AN28" s="163" t="e">
        <f>VLOOKUP($A28,'mat2'!$A$1:$BE$400,AN$1,FALSE)</f>
        <v>#N/A</v>
      </c>
      <c r="AO28" s="163" t="e">
        <f>VLOOKUP($A28,'mat2'!$A$1:$BE$400,AO$1,FALSE)</f>
        <v>#N/A</v>
      </c>
      <c r="AP28" s="71" t="e">
        <f>VLOOKUP($A28,'mat2'!$A$1:$BE$400,AP$1,FALSE)</f>
        <v>#N/A</v>
      </c>
      <c r="AQ28" s="70" t="e">
        <f>VLOOKUP($A28,'mat2'!$A$1:$BE$400,AQ$1,FALSE)</f>
        <v>#N/A</v>
      </c>
      <c r="AR28" s="33" t="e">
        <f>VLOOKUP($A28,'mat2'!$A$1:$BE$400,AR$1,FALSE)</f>
        <v>#N/A</v>
      </c>
      <c r="AS28" s="33" t="e">
        <f>VLOOKUP($A28,'mat2'!$A$1:$BE$400,AS$1,FALSE)</f>
        <v>#N/A</v>
      </c>
      <c r="AT28" s="70" t="e">
        <f>VLOOKUP($A28,'mat2'!$A$1:$BE$400,AT$1,FALSE)</f>
        <v>#N/A</v>
      </c>
      <c r="AU28" s="70" t="e">
        <f>VLOOKUP($A28,'mat2'!$A$1:$BE$400,AU$1,FALSE)</f>
        <v>#N/A</v>
      </c>
      <c r="AV28" s="70" t="e">
        <f>VLOOKUP($A28,'mat2'!$A$1:$BE$400,AV$1,FALSE)</f>
        <v>#N/A</v>
      </c>
      <c r="AW28" s="70" t="e">
        <f>VLOOKUP($A28,'mat2'!$A$1:$BE$400,AW$1,FALSE)</f>
        <v>#N/A</v>
      </c>
      <c r="AX28" s="105" t="e">
        <f>VLOOKUP($A28,'mat2'!$A$1:$BE$400,AX$1,FALSE)</f>
        <v>#N/A</v>
      </c>
      <c r="AY28" s="88" t="e">
        <f>VLOOKUP($A28,'mat2'!$A$1:$BE$400,AY$1,FALSE)</f>
        <v>#N/A</v>
      </c>
      <c r="AZ28" s="33" t="e">
        <f>VLOOKUP($A28,'mat2'!$A$1:$BE$400,AZ$1,FALSE)</f>
        <v>#N/A</v>
      </c>
      <c r="BA28" s="105" t="e">
        <f>VLOOKUP($A28,'mat2'!$A$1:$BE$400,BA$1,FALSE)</f>
        <v>#N/A</v>
      </c>
      <c r="BB28" s="206" t="e">
        <f t="shared" si="1"/>
        <v>#N/A</v>
      </c>
      <c r="BC28" s="206" t="e">
        <f t="shared" si="2"/>
        <v>#N/A</v>
      </c>
      <c r="BD28" s="209" t="e">
        <f t="shared" si="3"/>
        <v>#N/A</v>
      </c>
      <c r="BE28" s="207" t="e">
        <f t="shared" si="4"/>
        <v>#N/A</v>
      </c>
      <c r="BF28" s="212" t="e">
        <f t="shared" si="5"/>
        <v>#N/A</v>
      </c>
      <c r="BG28" s="210" t="e">
        <f t="shared" si="6"/>
        <v>#N/A</v>
      </c>
      <c r="BH28" s="214" t="e">
        <f t="shared" si="7"/>
        <v>#N/A</v>
      </c>
      <c r="BI28" s="211" t="e">
        <f t="shared" si="8"/>
        <v>#N/A</v>
      </c>
      <c r="BJ28" s="213" t="e">
        <f t="shared" si="9"/>
        <v>#N/A</v>
      </c>
      <c r="BK28" s="132"/>
      <c r="BL28" s="132"/>
      <c r="BM28" s="132"/>
      <c r="BN28" s="132" t="s">
        <v>473</v>
      </c>
      <c r="BO28" s="31" t="e">
        <f t="shared" ca="1" si="10"/>
        <v>#N/A</v>
      </c>
      <c r="BP28" s="31">
        <f t="shared" si="12"/>
        <v>19</v>
      </c>
      <c r="BQ28" s="132" t="str">
        <f t="shared" si="0"/>
        <v>===19番ﾃﾞｰﾀ区切り===</v>
      </c>
    </row>
    <row r="29" spans="1:69">
      <c r="A29"/>
      <c r="B29" s="122"/>
      <c r="C29" s="90"/>
      <c r="D29" s="91"/>
      <c r="E29" s="92"/>
      <c r="F29" s="93"/>
      <c r="G29" s="94"/>
      <c r="H29" s="95"/>
      <c r="I29" s="94"/>
      <c r="J29" s="95"/>
      <c r="K29" s="92"/>
      <c r="L29" s="92"/>
      <c r="M29" s="96"/>
      <c r="N29" s="92"/>
      <c r="O29" s="93"/>
      <c r="P29" s="93"/>
      <c r="Q29" s="91"/>
      <c r="R29" s="92"/>
      <c r="S29" s="92"/>
      <c r="T29" s="92"/>
      <c r="U29" s="92"/>
      <c r="V29" s="92"/>
      <c r="W29" s="91"/>
      <c r="X29" s="91"/>
      <c r="Y29" s="91"/>
      <c r="Z29" s="92"/>
      <c r="AA29" s="92"/>
      <c r="AB29" s="92"/>
      <c r="AC29" s="95"/>
      <c r="AD29" s="95"/>
      <c r="AE29" s="95"/>
      <c r="AF29" s="95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132"/>
      <c r="BN29" s="132"/>
      <c r="BQ29" s="132"/>
    </row>
    <row r="30" spans="1:69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132"/>
      <c r="BN30" s="132"/>
      <c r="BQ30" s="132"/>
    </row>
    <row r="31" spans="1:69" ht="12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132"/>
      <c r="BN31" s="132"/>
      <c r="BQ31" s="132"/>
    </row>
    <row r="32" spans="1:69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132"/>
      <c r="BN32" s="132"/>
      <c r="BQ32" s="132"/>
    </row>
    <row r="33" spans="1:69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132"/>
      <c r="BN33" s="132"/>
      <c r="BQ33" s="132"/>
    </row>
    <row r="34" spans="1:69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132"/>
      <c r="BN34" s="132"/>
      <c r="BQ34" s="132"/>
    </row>
    <row r="35" spans="1:69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132"/>
      <c r="BN35" s="132"/>
      <c r="BQ35" s="132"/>
    </row>
    <row r="36" spans="1:69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132"/>
      <c r="BN36" s="132"/>
      <c r="BQ36" s="132"/>
    </row>
    <row r="37" spans="1:6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132"/>
      <c r="BN37" s="132"/>
      <c r="BQ37" s="132"/>
    </row>
    <row r="38" spans="1:69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132"/>
      <c r="BN38" s="132"/>
      <c r="BQ38" s="132"/>
    </row>
    <row r="39" spans="1:6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132"/>
      <c r="BN39" s="132"/>
      <c r="BQ39" s="132"/>
    </row>
    <row r="40" spans="1:69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132"/>
      <c r="BN40" s="132"/>
      <c r="BQ40" s="132"/>
    </row>
    <row r="41" spans="1:69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132"/>
      <c r="BN41" s="132"/>
      <c r="BQ41" s="132"/>
    </row>
    <row r="42" spans="1:69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132"/>
      <c r="BN42" s="132"/>
      <c r="BQ42" s="132"/>
    </row>
    <row r="43" spans="1:69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132"/>
      <c r="BN43" s="132"/>
      <c r="BQ43" s="132"/>
    </row>
    <row r="44" spans="1:69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132"/>
      <c r="BN44" s="132"/>
      <c r="BQ44" s="132"/>
    </row>
    <row r="45" spans="1:69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132"/>
      <c r="BN45" s="132"/>
      <c r="BQ45" s="132"/>
    </row>
    <row r="46" spans="1:69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132"/>
      <c r="BN46" s="132"/>
      <c r="BQ46" s="132"/>
    </row>
    <row r="47" spans="1:69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132"/>
      <c r="BN47" s="132"/>
      <c r="BQ47" s="132"/>
    </row>
    <row r="48" spans="1:69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132"/>
      <c r="BN48" s="132"/>
      <c r="BQ48" s="132"/>
    </row>
    <row r="49" spans="1:70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132"/>
      <c r="BN49" s="132"/>
      <c r="BQ49" s="132"/>
    </row>
    <row r="50" spans="1:70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132"/>
      <c r="BN50" s="132"/>
      <c r="BQ50" s="132"/>
    </row>
    <row r="51" spans="1:70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132"/>
      <c r="BN51" s="132"/>
      <c r="BQ51" s="132"/>
    </row>
    <row r="52" spans="1:70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132"/>
      <c r="BN52" s="132"/>
      <c r="BQ52" s="132"/>
    </row>
    <row r="53" spans="1:70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132"/>
      <c r="BN53" s="132"/>
      <c r="BQ53" s="132"/>
    </row>
    <row r="54" spans="1:70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132"/>
      <c r="BN54" s="132"/>
      <c r="BQ54" s="132"/>
    </row>
    <row r="55" spans="1:70" s="113" customFormat="1" ht="20.100000000000001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31"/>
      <c r="BN55" s="132"/>
      <c r="BO55" s="31"/>
      <c r="BP55" s="31"/>
      <c r="BQ55" s="132"/>
      <c r="BR55" s="31"/>
    </row>
    <row r="56" spans="1:70" s="113" customFormat="1" ht="20.100000000000001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</row>
    <row r="57" spans="1:70" s="113" customFormat="1" ht="20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</row>
    <row r="58" spans="1:70" s="113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</row>
    <row r="59" spans="1:70" s="113" customFormat="1" ht="13.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</row>
    <row r="60" spans="1:70" s="113" customFormat="1" ht="13.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</row>
    <row r="61" spans="1:70" s="113" customFormat="1" ht="13.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</row>
    <row r="62" spans="1:70" s="113" customFormat="1" ht="13.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</row>
    <row r="63" spans="1:70" s="113" customFormat="1" ht="13.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</row>
    <row r="64" spans="1:70" s="113" customFormat="1" ht="13.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</row>
    <row r="65" spans="1:70" s="113" customFormat="1" ht="13.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</row>
    <row r="66" spans="1:70" s="113" customFormat="1" ht="13.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</row>
    <row r="67" spans="1:70" s="113" customFormat="1" ht="13.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</row>
    <row r="68" spans="1:70" s="113" customFormat="1" ht="13.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</row>
    <row r="69" spans="1:70" s="113" customFormat="1" ht="13.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</row>
    <row r="70" spans="1:70" s="113" customFormat="1" ht="13.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</row>
    <row r="71" spans="1:70" s="113" customFormat="1" ht="13.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</row>
    <row r="72" spans="1:70" s="113" customFormat="1" ht="13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</row>
    <row r="73" spans="1:70" s="113" customFormat="1" ht="13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</row>
    <row r="74" spans="1:70" s="113" customFormat="1" ht="13.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</row>
    <row r="75" spans="1:70" s="113" customFormat="1" ht="13.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</row>
    <row r="76" spans="1:70" s="113" customFormat="1" ht="13.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</row>
    <row r="77" spans="1:70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1:70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1:70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1:70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BO80" s="113"/>
    </row>
    <row r="81" spans="1:70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BB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  <c r="BO81" s="113"/>
      <c r="BP81" s="113"/>
      <c r="BQ81" s="113"/>
      <c r="BR81" s="113"/>
    </row>
    <row r="82" spans="1:70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BB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  <c r="BO82" s="113"/>
      <c r="BP82" s="113"/>
      <c r="BQ82" s="113"/>
      <c r="BR82" s="113"/>
    </row>
    <row r="83" spans="1:70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  <c r="BO83" s="113"/>
      <c r="BP83" s="113"/>
      <c r="BQ83" s="113"/>
      <c r="BR83" s="113"/>
    </row>
    <row r="84" spans="1:70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</row>
    <row r="85" spans="1:70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BB85" s="113"/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  <c r="BO85" s="113"/>
      <c r="BP85" s="113"/>
      <c r="BQ85" s="113"/>
      <c r="BR85" s="113"/>
    </row>
    <row r="86" spans="1:70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BB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  <c r="BO86" s="113"/>
      <c r="BP86" s="113"/>
      <c r="BQ86" s="113"/>
      <c r="BR86" s="113"/>
    </row>
    <row r="87" spans="1:70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BB87" s="113"/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  <c r="BO87" s="113"/>
      <c r="BP87" s="113"/>
      <c r="BQ87" s="113"/>
      <c r="BR87" s="113"/>
    </row>
    <row r="88" spans="1:70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BB88" s="113"/>
      <c r="BC88" s="113"/>
      <c r="BD88" s="113"/>
      <c r="BE88" s="113"/>
      <c r="BF88" s="113"/>
      <c r="BG88" s="113"/>
      <c r="BH88" s="113"/>
      <c r="BI88" s="113"/>
      <c r="BJ88" s="113"/>
      <c r="BK88" s="113"/>
      <c r="BL88" s="113"/>
      <c r="BM88" s="113"/>
      <c r="BN88" s="113"/>
      <c r="BO88" s="113"/>
      <c r="BP88" s="113"/>
      <c r="BQ88" s="113"/>
      <c r="BR88" s="113"/>
    </row>
    <row r="89" spans="1:70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BB89" s="113"/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  <c r="BO89" s="113"/>
      <c r="BP89" s="113"/>
      <c r="BQ89" s="113"/>
      <c r="BR89" s="113"/>
    </row>
    <row r="90" spans="1:70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BB90" s="113"/>
      <c r="BC90" s="113"/>
      <c r="BD90" s="113"/>
      <c r="BE90" s="113"/>
      <c r="BF90" s="113"/>
      <c r="BG90" s="113"/>
      <c r="BH90" s="113"/>
      <c r="BI90" s="113"/>
      <c r="BJ90" s="113"/>
      <c r="BK90" s="113"/>
      <c r="BL90" s="113"/>
      <c r="BM90" s="113"/>
      <c r="BN90" s="113"/>
      <c r="BO90" s="113"/>
      <c r="BP90" s="113"/>
      <c r="BQ90" s="113"/>
      <c r="BR90" s="113"/>
    </row>
    <row r="91" spans="1:70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BB91" s="113"/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  <c r="BO91" s="113"/>
      <c r="BP91" s="113"/>
      <c r="BQ91" s="113"/>
      <c r="BR91" s="113"/>
    </row>
    <row r="92" spans="1:70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BB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  <c r="BO92" s="113"/>
      <c r="BP92" s="113"/>
      <c r="BQ92" s="113"/>
      <c r="BR92" s="113"/>
    </row>
    <row r="93" spans="1:70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</row>
    <row r="94" spans="1:70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BB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  <c r="BO94" s="113"/>
      <c r="BP94" s="113"/>
      <c r="BQ94" s="113"/>
      <c r="BR94" s="113"/>
    </row>
    <row r="95" spans="1:70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BB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  <c r="BO95" s="113"/>
      <c r="BP95" s="113"/>
      <c r="BQ95" s="113"/>
      <c r="BR95" s="113"/>
    </row>
    <row r="96" spans="1:70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</row>
    <row r="97" spans="1:70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BB97" s="113"/>
      <c r="BC97" s="113"/>
      <c r="BD97" s="113"/>
      <c r="BE97" s="113"/>
      <c r="BF97" s="113"/>
      <c r="BG97" s="113"/>
      <c r="BH97" s="113"/>
      <c r="BI97" s="113"/>
      <c r="BJ97" s="113"/>
      <c r="BK97" s="113"/>
      <c r="BL97" s="113"/>
      <c r="BM97" s="113"/>
      <c r="BN97" s="113"/>
      <c r="BO97" s="113"/>
      <c r="BP97" s="113"/>
      <c r="BQ97" s="113"/>
      <c r="BR97" s="113"/>
    </row>
    <row r="98" spans="1:70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BB98" s="113"/>
      <c r="BC98" s="113"/>
      <c r="BD98" s="113"/>
      <c r="BE98" s="113"/>
      <c r="BF98" s="113"/>
      <c r="BG98" s="113"/>
      <c r="BH98" s="113"/>
      <c r="BI98" s="113"/>
      <c r="BJ98" s="113"/>
      <c r="BK98" s="113"/>
      <c r="BL98" s="113"/>
      <c r="BM98" s="113"/>
      <c r="BN98" s="113"/>
      <c r="BO98" s="113"/>
      <c r="BP98" s="113"/>
      <c r="BQ98" s="113"/>
      <c r="BR98" s="113"/>
    </row>
    <row r="99" spans="1:70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</row>
    <row r="100" spans="1:70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BB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  <c r="BO100" s="113"/>
      <c r="BP100" s="113"/>
      <c r="BQ100" s="113"/>
      <c r="BR100" s="113"/>
    </row>
    <row r="101" spans="1:70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BB101" s="113"/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  <c r="BO101" s="113"/>
      <c r="BP101" s="113"/>
      <c r="BQ101" s="113"/>
      <c r="BR101" s="113"/>
    </row>
    <row r="102" spans="1:70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BB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  <c r="BP102" s="113"/>
      <c r="BQ102" s="113"/>
      <c r="BR102" s="113"/>
    </row>
    <row r="103" spans="1:70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</row>
    <row r="104" spans="1:70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</row>
    <row r="105" spans="1:70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</row>
    <row r="106" spans="1:70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</row>
    <row r="107" spans="1:70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</row>
    <row r="108" spans="1:70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</row>
    <row r="109" spans="1:70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</row>
    <row r="110" spans="1:70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</row>
    <row r="111" spans="1:70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</row>
    <row r="112" spans="1:70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</row>
    <row r="113" spans="1:3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</row>
  </sheetData>
  <mergeCells count="51">
    <mergeCell ref="K5:K6"/>
    <mergeCell ref="L5:L6"/>
    <mergeCell ref="M5:M6"/>
    <mergeCell ref="N5:N6"/>
    <mergeCell ref="C5:C6"/>
    <mergeCell ref="D5:D6"/>
    <mergeCell ref="E5:E6"/>
    <mergeCell ref="F5:F6"/>
    <mergeCell ref="H5:I5"/>
    <mergeCell ref="G5:G7"/>
    <mergeCell ref="J5:J7"/>
    <mergeCell ref="AF5:AF7"/>
    <mergeCell ref="AC5:AC8"/>
    <mergeCell ref="AG5:AG7"/>
    <mergeCell ref="R5:R8"/>
    <mergeCell ref="S5:S8"/>
    <mergeCell ref="U5:U6"/>
    <mergeCell ref="V5:V6"/>
    <mergeCell ref="T5:T6"/>
    <mergeCell ref="W6:W8"/>
    <mergeCell ref="W5:Y5"/>
    <mergeCell ref="Z7:Z8"/>
    <mergeCell ref="AA7:AA8"/>
    <mergeCell ref="Z5:AA6"/>
    <mergeCell ref="AB5:AB8"/>
    <mergeCell ref="AV5:AV8"/>
    <mergeCell ref="AQ6:AQ7"/>
    <mergeCell ref="AX5:AX6"/>
    <mergeCell ref="AY5:AY6"/>
    <mergeCell ref="BA5:BA6"/>
    <mergeCell ref="AW5:AW8"/>
    <mergeCell ref="AZ5:AZ7"/>
    <mergeCell ref="AQ5:AS5"/>
    <mergeCell ref="AT5:AT7"/>
    <mergeCell ref="AU5:AU8"/>
    <mergeCell ref="O5:P6"/>
    <mergeCell ref="AM5:AP5"/>
    <mergeCell ref="AM6:AM8"/>
    <mergeCell ref="AN6:AO7"/>
    <mergeCell ref="AP6:AP8"/>
    <mergeCell ref="Q5:Q7"/>
    <mergeCell ref="AI5:AK5"/>
    <mergeCell ref="AK6:AK7"/>
    <mergeCell ref="AJ6:AJ7"/>
    <mergeCell ref="AI6:AI7"/>
    <mergeCell ref="Y6:Y7"/>
    <mergeCell ref="X6:X7"/>
    <mergeCell ref="AL5:AL6"/>
    <mergeCell ref="AE5:AE7"/>
    <mergeCell ref="AD5:AD7"/>
    <mergeCell ref="AH5:AH7"/>
  </mergeCells>
  <phoneticPr fontId="19"/>
  <conditionalFormatting sqref="V33:V51">
    <cfRule type="expression" dxfId="9" priority="9">
      <formula>(V33="✓")</formula>
    </cfRule>
    <cfRule type="expression" dxfId="8" priority="10">
      <formula>(V33="◆")</formula>
    </cfRule>
  </conditionalFormatting>
  <conditionalFormatting sqref="N33:U51">
    <cfRule type="expression" dxfId="7" priority="7">
      <formula>(N33="✓")</formula>
    </cfRule>
    <cfRule type="expression" dxfId="6" priority="8">
      <formula>(N33="◆")</formula>
    </cfRule>
  </conditionalFormatting>
  <conditionalFormatting sqref="E33:G51">
    <cfRule type="expression" dxfId="5" priority="5">
      <formula>(E33="✓")</formula>
    </cfRule>
    <cfRule type="expression" dxfId="4" priority="6">
      <formula>(E33="◆")</formula>
    </cfRule>
  </conditionalFormatting>
  <conditionalFormatting sqref="I33:I51">
    <cfRule type="expression" dxfId="3" priority="3">
      <formula>(I33="✓")</formula>
    </cfRule>
    <cfRule type="expression" dxfId="2" priority="4">
      <formula>(I33="◆")</formula>
    </cfRule>
  </conditionalFormatting>
  <conditionalFormatting sqref="K33:L51">
    <cfRule type="expression" dxfId="1" priority="1">
      <formula>(K33="✓")</formula>
    </cfRule>
    <cfRule type="expression" dxfId="0" priority="2">
      <formula>(K33="◆")</formula>
    </cfRule>
  </conditionalFormatting>
  <pageMargins left="0.7" right="0.7" top="0.75" bottom="0.75" header="0.3" footer="0.3"/>
  <pageSetup paperSize="9" orientation="portrait" copies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F42"/>
  <sheetViews>
    <sheetView workbookViewId="0"/>
  </sheetViews>
  <sheetFormatPr defaultRowHeight="12"/>
  <cols>
    <col min="4" max="4" width="18" customWidth="1"/>
    <col min="6" max="6" width="6.7109375" customWidth="1"/>
    <col min="8" max="8" width="7.28515625" customWidth="1"/>
    <col min="12" max="13" width="9.7109375" bestFit="1" customWidth="1"/>
    <col min="14" max="14" width="8.140625" customWidth="1"/>
    <col min="16" max="17" width="6.7109375" bestFit="1" customWidth="1"/>
    <col min="18" max="18" width="5.7109375" bestFit="1" customWidth="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14</v>
      </c>
      <c r="J1">
        <f>VLOOKUP(J2,列!$C$3:$D$59,2,FALSE)</f>
        <v>15</v>
      </c>
      <c r="K1">
        <f>VLOOKUP(K2,列!$C$3:$D$59,2,FALSE)</f>
        <v>16</v>
      </c>
      <c r="L1">
        <f>VLOOKUP(L2,列!$C$3:$D$59,2,FALSE)</f>
        <v>18</v>
      </c>
      <c r="M1">
        <f>VLOOKUP(M2,列!$C$3:$D$59,2,FALSE)</f>
        <v>19</v>
      </c>
      <c r="N1">
        <f>VLOOKUP(N2,列!$C$3:$D$59,2,FALSE)</f>
        <v>17</v>
      </c>
      <c r="O1">
        <f>VLOOKUP(O2,列!$C$3:$D$59,2,FALSE)</f>
        <v>20</v>
      </c>
      <c r="P1">
        <f>VLOOKUP(P2,列!$C$3:$D$59,2,FALSE)</f>
        <v>12</v>
      </c>
      <c r="Q1">
        <f>VLOOKUP(Q2,列!$C$3:$D$59,2,FALSE)</f>
        <v>13</v>
      </c>
      <c r="R1" s="31"/>
      <c r="S1" s="205" t="s">
        <v>459</v>
      </c>
      <c r="T1" s="31"/>
      <c r="U1" s="31"/>
      <c r="V1" s="31"/>
      <c r="W1" s="31"/>
      <c r="X1" s="31"/>
      <c r="Y1" s="31"/>
      <c r="Z1" s="31"/>
      <c r="AA1" s="31"/>
      <c r="AB1" s="31"/>
    </row>
    <row r="2" spans="1:58">
      <c r="E2" t="s">
        <v>99</v>
      </c>
      <c r="F2" t="s">
        <v>100</v>
      </c>
      <c r="G2" t="s">
        <v>101</v>
      </c>
      <c r="H2" t="s">
        <v>102</v>
      </c>
      <c r="I2" t="s">
        <v>105</v>
      </c>
      <c r="J2" t="s">
        <v>106</v>
      </c>
      <c r="K2" t="s">
        <v>107</v>
      </c>
      <c r="L2" t="s">
        <v>109</v>
      </c>
      <c r="M2" t="s">
        <v>110</v>
      </c>
      <c r="N2" t="s">
        <v>108</v>
      </c>
      <c r="O2" t="s">
        <v>111</v>
      </c>
      <c r="P2" t="s">
        <v>103</v>
      </c>
      <c r="Q2" t="s">
        <v>104</v>
      </c>
      <c r="R2" s="31"/>
      <c r="S2" s="205" t="s">
        <v>465</v>
      </c>
      <c r="T2" s="31"/>
      <c r="U2" s="31"/>
      <c r="V2" s="31"/>
      <c r="W2" s="31"/>
      <c r="X2" s="31"/>
      <c r="Y2" s="31"/>
      <c r="Z2" s="31"/>
      <c r="AA2" s="31"/>
      <c r="AB2" s="208" t="str">
        <f>CHAR(10)</f>
        <v xml:space="preserve">
</v>
      </c>
    </row>
    <row r="3" spans="1:58">
      <c r="B3" t="s">
        <v>232</v>
      </c>
      <c r="R3" s="31"/>
      <c r="S3" s="31" t="s">
        <v>483</v>
      </c>
      <c r="T3" s="31"/>
      <c r="U3" s="31"/>
      <c r="V3" s="31"/>
      <c r="W3" s="31"/>
      <c r="X3" s="31"/>
      <c r="Y3" s="31"/>
      <c r="Z3" s="31"/>
      <c r="AA3" s="31"/>
      <c r="AB3" s="31"/>
    </row>
    <row r="4" spans="1:58">
      <c r="E4" s="47"/>
      <c r="O4" s="47"/>
      <c r="R4" s="31"/>
      <c r="S4" s="31" t="s">
        <v>541</v>
      </c>
      <c r="T4" s="31"/>
      <c r="U4" s="31"/>
      <c r="V4" s="31"/>
      <c r="W4" s="31"/>
      <c r="X4" s="31"/>
      <c r="Y4" s="31"/>
      <c r="Z4" s="31"/>
      <c r="AA4" s="31"/>
      <c r="AB4" s="31"/>
    </row>
    <row r="5" spans="1:58" ht="12" customHeight="1">
      <c r="C5" s="234" t="s">
        <v>18</v>
      </c>
      <c r="D5" s="261" t="s">
        <v>25</v>
      </c>
      <c r="E5" s="242" t="s">
        <v>392</v>
      </c>
      <c r="F5" s="242" t="s">
        <v>280</v>
      </c>
      <c r="G5" s="242" t="s">
        <v>47</v>
      </c>
      <c r="H5" s="242" t="s">
        <v>279</v>
      </c>
      <c r="I5" s="246" t="s">
        <v>275</v>
      </c>
      <c r="J5" s="247"/>
      <c r="K5" s="248"/>
      <c r="L5" s="263" t="s">
        <v>382</v>
      </c>
      <c r="M5" s="266"/>
      <c r="N5" s="242" t="s">
        <v>279</v>
      </c>
      <c r="O5" s="242" t="s">
        <v>393</v>
      </c>
      <c r="P5" s="249" t="s">
        <v>166</v>
      </c>
      <c r="Q5" s="242" t="s">
        <v>147</v>
      </c>
      <c r="R5" s="242"/>
      <c r="S5" s="31"/>
      <c r="T5" s="31"/>
      <c r="U5" s="31"/>
      <c r="V5" s="31"/>
      <c r="W5" s="31"/>
      <c r="X5" s="31"/>
      <c r="Y5" s="31"/>
      <c r="Z5" s="31"/>
      <c r="AA5" s="31"/>
      <c r="AB5" s="31"/>
    </row>
    <row r="6" spans="1:58" ht="12" customHeight="1">
      <c r="C6" s="235"/>
      <c r="D6" s="262"/>
      <c r="E6" s="239"/>
      <c r="F6" s="243"/>
      <c r="G6" s="243"/>
      <c r="H6" s="243"/>
      <c r="I6" s="242" t="s">
        <v>278</v>
      </c>
      <c r="J6" s="161"/>
      <c r="K6" s="161"/>
      <c r="L6" s="175" t="s">
        <v>383</v>
      </c>
      <c r="M6" s="175" t="s">
        <v>384</v>
      </c>
      <c r="N6" s="243"/>
      <c r="O6" s="239"/>
      <c r="P6" s="250"/>
      <c r="Q6" s="243"/>
      <c r="R6" s="243"/>
      <c r="S6" s="31"/>
      <c r="T6" s="31"/>
      <c r="U6" s="31"/>
      <c r="V6" s="31"/>
      <c r="W6" s="31"/>
      <c r="X6" s="31"/>
      <c r="Y6" s="31"/>
      <c r="Z6" s="31"/>
      <c r="AA6" s="31"/>
      <c r="AB6" s="31"/>
    </row>
    <row r="7" spans="1:58">
      <c r="C7" s="150"/>
      <c r="D7" s="30"/>
      <c r="E7" s="153" t="s">
        <v>70</v>
      </c>
      <c r="F7" s="153" t="s">
        <v>53</v>
      </c>
      <c r="G7" s="153" t="s">
        <v>71</v>
      </c>
      <c r="H7" s="243"/>
      <c r="I7" s="243"/>
      <c r="J7" s="153" t="s">
        <v>276</v>
      </c>
      <c r="K7" s="153" t="s">
        <v>277</v>
      </c>
      <c r="L7" s="173" t="s">
        <v>385</v>
      </c>
      <c r="M7" s="173" t="s">
        <v>386</v>
      </c>
      <c r="N7" s="243"/>
      <c r="O7" s="173" t="s">
        <v>394</v>
      </c>
      <c r="P7" s="56"/>
      <c r="Q7" s="153"/>
      <c r="R7" s="243"/>
      <c r="S7" s="31"/>
      <c r="T7" s="31"/>
      <c r="U7" s="31"/>
      <c r="V7" s="31"/>
      <c r="W7" s="31"/>
      <c r="X7" s="31"/>
      <c r="Y7" s="31"/>
      <c r="Z7" s="31"/>
      <c r="AA7" s="31"/>
      <c r="AB7" s="31"/>
    </row>
    <row r="8" spans="1:58">
      <c r="B8" s="137" t="s">
        <v>229</v>
      </c>
      <c r="C8" s="4"/>
      <c r="D8" s="30"/>
      <c r="E8" s="54" t="s">
        <v>390</v>
      </c>
      <c r="F8" s="18"/>
      <c r="G8" s="153" t="s">
        <v>388</v>
      </c>
      <c r="H8" s="176" t="s">
        <v>380</v>
      </c>
      <c r="I8" s="153"/>
      <c r="J8" s="153"/>
      <c r="K8" s="153"/>
      <c r="L8" s="174" t="s">
        <v>387</v>
      </c>
      <c r="M8" s="174" t="s">
        <v>387</v>
      </c>
      <c r="N8" s="174" t="s">
        <v>381</v>
      </c>
      <c r="O8" s="54" t="s">
        <v>395</v>
      </c>
      <c r="P8" s="157"/>
      <c r="Q8" s="155" t="s">
        <v>145</v>
      </c>
      <c r="R8" s="161"/>
      <c r="S8" s="31"/>
      <c r="T8" s="31"/>
      <c r="U8" s="31"/>
      <c r="V8" s="31"/>
      <c r="W8" s="31"/>
      <c r="X8" s="31"/>
      <c r="Y8" s="31"/>
      <c r="Z8" s="31"/>
      <c r="AA8" s="31"/>
      <c r="AB8" s="31"/>
    </row>
    <row r="9" spans="1:58">
      <c r="A9" t="e">
        <f>MATCH(B9,'mat2'!$F$1:$F$196,0)</f>
        <v>#N/A</v>
      </c>
      <c r="B9">
        <v>20</v>
      </c>
      <c r="C9" s="155" t="e">
        <f>VLOOKUP($A$9-1,'mat2'!$A$1:$BE$400,C$1,FALSE)</f>
        <v>#N/A</v>
      </c>
      <c r="D9" s="155" t="e">
        <f>VLOOKUP($A$9-1,'mat2'!$A$1:$BE$400,D$1,FALSE)</f>
        <v>#N/A</v>
      </c>
      <c r="E9" s="155" t="e">
        <f>VLOOKUP($A$9-1,'mat2'!$A$1:$BE$400,E$1,FALSE)</f>
        <v>#N/A</v>
      </c>
      <c r="F9" s="155" t="e">
        <f>VLOOKUP($A$9-1,'mat2'!$A$1:$BE$400,F$1,FALSE)</f>
        <v>#N/A</v>
      </c>
      <c r="G9" s="155" t="e">
        <f>VLOOKUP($A$9-1,'mat2'!$A$1:$BE$400,G$1,FALSE)</f>
        <v>#N/A</v>
      </c>
      <c r="H9" s="155" t="e">
        <f>VLOOKUP($A$9-1,'mat2'!$A$1:$BE$400,H$1,FALSE)</f>
        <v>#N/A</v>
      </c>
      <c r="I9" s="155" t="e">
        <f>VLOOKUP($A$9-1,'mat2'!$A$1:$BE$400,I$1,FALSE)</f>
        <v>#N/A</v>
      </c>
      <c r="J9" s="155" t="e">
        <f>VLOOKUP($A$9-1,'mat2'!$A$1:$BE$400,J$1,FALSE)</f>
        <v>#N/A</v>
      </c>
      <c r="K9" s="155" t="e">
        <f>VLOOKUP($A$9-1,'mat2'!$A$1:$BE$400,K$1,FALSE)</f>
        <v>#N/A</v>
      </c>
      <c r="L9" s="174" t="e">
        <f>VLOOKUP($A$9-1,'mat2'!$A$1:$BE$400,L$1,FALSE)</f>
        <v>#N/A</v>
      </c>
      <c r="M9" s="174" t="e">
        <f>VLOOKUP($A$9-1,'mat2'!$A$1:$BE$400,M$1,FALSE)</f>
        <v>#N/A</v>
      </c>
      <c r="N9" s="174" t="e">
        <f>VLOOKUP($A$9-1,'mat2'!$A$1:$BE$400,N$1,FALSE)</f>
        <v>#N/A</v>
      </c>
      <c r="O9" s="174" t="e">
        <f>VLOOKUP($A$9-1,'mat2'!$A$1:$BE$400,O$1,FALSE)</f>
        <v>#N/A</v>
      </c>
      <c r="P9" s="174" t="e">
        <f>VLOOKUP($A$9-1,'mat2'!$A$1:$BE$400,P$1,FALSE)</f>
        <v>#N/A</v>
      </c>
      <c r="Q9" s="155" t="e">
        <f>VLOOKUP($A$9-1,'mat2'!$A$1:$BE$400,Q$1,FALSE)</f>
        <v>#N/A</v>
      </c>
      <c r="R9" s="15" t="s">
        <v>456</v>
      </c>
      <c r="S9" s="206">
        <f>IF($B$9&gt;=10000,0,IF($B$9&gt;=1000,1,IF($B$9&gt;=100,2,IF($B$9&gt;=10,3,4))))</f>
        <v>3</v>
      </c>
      <c r="T9" s="31"/>
      <c r="U9" s="204"/>
      <c r="V9" s="31"/>
      <c r="W9" s="31"/>
      <c r="X9" s="31"/>
      <c r="Y9" s="31"/>
      <c r="Z9" s="31"/>
      <c r="AA9" s="31"/>
      <c r="AB9" s="31"/>
    </row>
    <row r="10" spans="1:58">
      <c r="A10" t="e">
        <f>A9</f>
        <v>#N/A</v>
      </c>
      <c r="B10" s="136">
        <v>1</v>
      </c>
      <c r="C10" s="3" t="e">
        <f>VLOOKUP($A10,'mat2'!$A$1:$BE$400,C$1,FALSE)</f>
        <v>#N/A</v>
      </c>
      <c r="D10" s="3" t="e">
        <f>VLOOKUP($A10,'mat2'!$A$1:$BE$400,D$1,FALSE)</f>
        <v>#N/A</v>
      </c>
      <c r="E10" s="34" t="e">
        <f>VLOOKUP($A10,'mat2'!$A$1:$BE$400,E$1,FALSE)</f>
        <v>#N/A</v>
      </c>
      <c r="F10" s="34" t="e">
        <f>VLOOKUP($A10,'mat2'!$A$1:$BE$400,F$1,FALSE)</f>
        <v>#N/A</v>
      </c>
      <c r="G10" s="33" t="e">
        <f>VLOOKUP($A10,'mat2'!$A$1:$BE$400,G$1,FALSE)</f>
        <v>#N/A</v>
      </c>
      <c r="H10" s="46" t="e">
        <f>VLOOKUP($A10,'mat2'!$A$1:$BE$400,H$1,FALSE)</f>
        <v>#N/A</v>
      </c>
      <c r="I10" s="46" t="e">
        <f>VLOOKUP($A10,'mat2'!$A$1:$BE$400,I$1,FALSE)</f>
        <v>#N/A</v>
      </c>
      <c r="J10" s="33" t="e">
        <f>VLOOKUP($A10,'mat2'!$A$1:$BE$400,J$1,FALSE)</f>
        <v>#N/A</v>
      </c>
      <c r="K10" s="33" t="e">
        <f>VLOOKUP($A10,'mat2'!$A$1:$BE$400,K$1,FALSE)</f>
        <v>#N/A</v>
      </c>
      <c r="L10" s="33" t="e">
        <f>VLOOKUP($A10,'mat2'!$A$1:$BE$400,L$1,FALSE)</f>
        <v>#N/A</v>
      </c>
      <c r="M10" s="33" t="e">
        <f>VLOOKUP($A10,'mat2'!$A$1:$BE$400,M$1,FALSE)</f>
        <v>#N/A</v>
      </c>
      <c r="N10" s="46" t="e">
        <f>VLOOKUP($A10,'mat2'!$A$1:$BE$400,N$1,FALSE)</f>
        <v>#N/A</v>
      </c>
      <c r="O10" s="34" t="e">
        <f>VLOOKUP($A10,'mat2'!$A$1:$BE$400,O$1,FALSE)</f>
        <v>#N/A</v>
      </c>
      <c r="P10" s="46" t="e">
        <f>VLOOKUP($A10,'mat2'!$A$1:$BE$400,P$1,FALSE)</f>
        <v>#N/A</v>
      </c>
      <c r="Q10" s="34" t="e">
        <f>VLOOKUP($A10,'mat2'!$A$1:$BE$400,Q$1,FALSE)</f>
        <v>#N/A</v>
      </c>
      <c r="R10" s="193">
        <v>1</v>
      </c>
      <c r="S10" s="206" t="e">
        <f>U10&amp;$AB$2&amp;$S$3&amp;$AB$2&amp;V10&amp;$AB$2&amp;$S$4&amp;$AB$2&amp;W10&amp;$AB$2&amp;$S$2</f>
        <v>#N/A</v>
      </c>
      <c r="T10" s="206" t="e">
        <f>IF($C10&gt;=10000,0,IF($C10&gt;=1000,1,IF($C10&gt;=100,2,IF($C10&gt;=10,3,4))))</f>
        <v>#N/A</v>
      </c>
      <c r="U10" s="209" t="e">
        <f>REPT(" ",T10)&amp;FIXED($C10,0,1)&amp;REPT(" ",$S$9)&amp;FIXED($B$9,0,1)&amp;" "&amp;$D10&amp;"###"&amp;D10</f>
        <v>#N/A</v>
      </c>
      <c r="V10" s="207" t="e">
        <f t="shared" ref="V10:V40" si="0">RIGHT(REPT(" ",10)&amp;TEXT($F10,"####0.0000"),10)&amp;RIGHT(REPT(" ",10)&amp;TEXT($G10,"0.0000E+0"),10)&amp;RIGHT(REPT(" ",10)&amp;TEXT($E10,"####0.0000"),10)&amp;RIGHT(REPT(" ",10)&amp;TEXT($L10,"0.0000E+0"),10)&amp;RIGHT(REPT(" ",10)&amp;TEXT($M10,"0.0000E+0"),10)&amp;RIGHT(REPT(" ",5)&amp;TEXT($H10,"####0"),5)&amp;RIGHT(REPT(" ",5)&amp;TEXT(P10,"####0"),5)&amp;RIGHT(REPT(" ",10)&amp;TEXT(Q10,"0.0000E+0"),10)&amp;RIGHT(REPT(" ",5)&amp;TEXT(I10,"####0"),5)&amp;RIGHT(REPT(" ",5)&amp;TEXT(R10,"####0"),5)</f>
        <v>#N/A</v>
      </c>
      <c r="W10" s="212" t="e">
        <f t="shared" ref="W10:W40" si="1">RIGHT(REPT(" ",10)&amp;TEXT($J10,"0.0000E+0"),10)&amp;RIGHT(REPT(" ",10)&amp;TEXT($K10,"0.0000E+0"),10)&amp;RIGHT(REPT(" ",5)&amp;TEXT($N10,"####0"),5)&amp;RIGHT(REPT(" ",15)&amp;TEXT(O10,"####0.0000"),15)</f>
        <v>#N/A</v>
      </c>
      <c r="X10" s="31"/>
      <c r="Y10" s="31"/>
      <c r="Z10" s="31"/>
      <c r="AA10" s="31"/>
      <c r="AB10" s="132"/>
      <c r="BF10" t="e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#N/A</v>
      </c>
    </row>
    <row r="11" spans="1:58">
      <c r="A11" t="e">
        <f>A10+1</f>
        <v>#N/A</v>
      </c>
      <c r="B11" s="136">
        <f>B10+1</f>
        <v>2</v>
      </c>
      <c r="C11" s="3" t="e">
        <f>VLOOKUP($A11,'mat2'!$A$1:$BE$400,C$1,FALSE)</f>
        <v>#N/A</v>
      </c>
      <c r="D11" s="3" t="e">
        <f>VLOOKUP($A11,'mat2'!$A$1:$BE$400,D$1,FALSE)</f>
        <v>#N/A</v>
      </c>
      <c r="E11" s="34" t="e">
        <f>VLOOKUP($A11,'mat2'!$A$1:$BE$400,E$1,FALSE)</f>
        <v>#N/A</v>
      </c>
      <c r="F11" s="34" t="e">
        <f>VLOOKUP($A11,'mat2'!$A$1:$BE$400,F$1,FALSE)</f>
        <v>#N/A</v>
      </c>
      <c r="G11" s="33" t="e">
        <f>VLOOKUP($A11,'mat2'!$A$1:$BE$400,G$1,FALSE)</f>
        <v>#N/A</v>
      </c>
      <c r="H11" s="46" t="e">
        <f>VLOOKUP($A11,'mat2'!$A$1:$BE$400,H$1,FALSE)</f>
        <v>#N/A</v>
      </c>
      <c r="I11" s="46" t="e">
        <f>VLOOKUP($A11,'mat2'!$A$1:$BE$400,I$1,FALSE)</f>
        <v>#N/A</v>
      </c>
      <c r="J11" s="33" t="e">
        <f>VLOOKUP($A11,'mat2'!$A$1:$BE$400,J$1,FALSE)</f>
        <v>#N/A</v>
      </c>
      <c r="K11" s="33" t="e">
        <f>VLOOKUP($A11,'mat2'!$A$1:$BE$400,K$1,FALSE)</f>
        <v>#N/A</v>
      </c>
      <c r="L11" s="33" t="e">
        <f>VLOOKUP($A11,'mat2'!$A$1:$BE$400,L$1,FALSE)</f>
        <v>#N/A</v>
      </c>
      <c r="M11" s="33" t="e">
        <f>VLOOKUP($A11,'mat2'!$A$1:$BE$400,M$1,FALSE)</f>
        <v>#N/A</v>
      </c>
      <c r="N11" s="46" t="e">
        <f>VLOOKUP($A11,'mat2'!$A$1:$BE$400,N$1,FALSE)</f>
        <v>#N/A</v>
      </c>
      <c r="O11" s="34" t="e">
        <f>VLOOKUP($A11,'mat2'!$A$1:$BE$400,O$1,FALSE)</f>
        <v>#N/A</v>
      </c>
      <c r="P11" s="46" t="e">
        <f>VLOOKUP($A11,'mat2'!$A$1:$BE$400,P$1,FALSE)</f>
        <v>#N/A</v>
      </c>
      <c r="Q11" s="34" t="e">
        <f>VLOOKUP($A11,'mat2'!$A$1:$BE$400,Q$1,FALSE)</f>
        <v>#N/A</v>
      </c>
      <c r="R11" s="193">
        <v>1</v>
      </c>
      <c r="S11" s="206" t="e">
        <f t="shared" ref="S11:S40" si="2">U11&amp;$AB$2&amp;$S$3&amp;$AB$2&amp;V11&amp;$AB$2&amp;$S$4&amp;$AB$2&amp;W11&amp;$AB$2&amp;$S$2</f>
        <v>#N/A</v>
      </c>
      <c r="T11" s="206" t="e">
        <f t="shared" ref="T11:T40" si="3">IF($C11&gt;=10000,0,IF($C11&gt;=1000,1,IF($C11&gt;=100,2,IF($C11&gt;=10,3,4))))</f>
        <v>#N/A</v>
      </c>
      <c r="U11" s="209" t="e">
        <f t="shared" ref="U11:U40" si="4">REPT(" ",T11)&amp;FIXED($C11,0,1)&amp;REPT(" ",$S$9)&amp;FIXED($B$9,0,1)&amp;" "&amp;$D11&amp;"###"&amp;D11</f>
        <v>#N/A</v>
      </c>
      <c r="V11" s="207" t="e">
        <f t="shared" si="0"/>
        <v>#N/A</v>
      </c>
      <c r="W11" s="212" t="e">
        <f t="shared" si="1"/>
        <v>#N/A</v>
      </c>
      <c r="X11" s="31"/>
      <c r="Y11" s="31"/>
      <c r="Z11" s="31"/>
      <c r="AA11" s="31"/>
      <c r="AB11" s="132"/>
    </row>
    <row r="12" spans="1:58">
      <c r="A12" t="e">
        <f t="shared" ref="A12:B40" si="5">A11+1</f>
        <v>#N/A</v>
      </c>
      <c r="B12" s="136">
        <f t="shared" si="5"/>
        <v>3</v>
      </c>
      <c r="C12" s="3" t="e">
        <f>VLOOKUP($A12,'mat2'!$A$1:$BE$400,C$1,FALSE)</f>
        <v>#N/A</v>
      </c>
      <c r="D12" s="3" t="e">
        <f>VLOOKUP($A12,'mat2'!$A$1:$BE$400,D$1,FALSE)</f>
        <v>#N/A</v>
      </c>
      <c r="E12" s="34" t="e">
        <f>VLOOKUP($A12,'mat2'!$A$1:$BE$400,E$1,FALSE)</f>
        <v>#N/A</v>
      </c>
      <c r="F12" s="34" t="e">
        <f>VLOOKUP($A12,'mat2'!$A$1:$BE$400,F$1,FALSE)</f>
        <v>#N/A</v>
      </c>
      <c r="G12" s="33" t="e">
        <f>VLOOKUP($A12,'mat2'!$A$1:$BE$400,G$1,FALSE)</f>
        <v>#N/A</v>
      </c>
      <c r="H12" s="46" t="e">
        <f>VLOOKUP($A12,'mat2'!$A$1:$BE$400,H$1,FALSE)</f>
        <v>#N/A</v>
      </c>
      <c r="I12" s="46" t="e">
        <f>VLOOKUP($A12,'mat2'!$A$1:$BE$400,I$1,FALSE)</f>
        <v>#N/A</v>
      </c>
      <c r="J12" s="33" t="e">
        <f>VLOOKUP($A12,'mat2'!$A$1:$BE$400,J$1,FALSE)</f>
        <v>#N/A</v>
      </c>
      <c r="K12" s="33" t="e">
        <f>VLOOKUP($A12,'mat2'!$A$1:$BE$400,K$1,FALSE)</f>
        <v>#N/A</v>
      </c>
      <c r="L12" s="33" t="e">
        <f>VLOOKUP($A12,'mat2'!$A$1:$BE$400,L$1,FALSE)</f>
        <v>#N/A</v>
      </c>
      <c r="M12" s="33" t="e">
        <f>VLOOKUP($A12,'mat2'!$A$1:$BE$400,M$1,FALSE)</f>
        <v>#N/A</v>
      </c>
      <c r="N12" s="46" t="e">
        <f>VLOOKUP($A12,'mat2'!$A$1:$BE$400,N$1,FALSE)</f>
        <v>#N/A</v>
      </c>
      <c r="O12" s="34" t="e">
        <f>VLOOKUP($A12,'mat2'!$A$1:$BE$400,O$1,FALSE)</f>
        <v>#N/A</v>
      </c>
      <c r="P12" s="46" t="e">
        <f>VLOOKUP($A12,'mat2'!$A$1:$BE$400,P$1,FALSE)</f>
        <v>#N/A</v>
      </c>
      <c r="Q12" s="34" t="e">
        <f>VLOOKUP($A12,'mat2'!$A$1:$BE$400,Q$1,FALSE)</f>
        <v>#N/A</v>
      </c>
      <c r="R12" s="193">
        <v>1</v>
      </c>
      <c r="S12" s="206" t="e">
        <f t="shared" si="2"/>
        <v>#N/A</v>
      </c>
      <c r="T12" s="206" t="e">
        <f t="shared" si="3"/>
        <v>#N/A</v>
      </c>
      <c r="U12" s="209" t="e">
        <f t="shared" si="4"/>
        <v>#N/A</v>
      </c>
      <c r="V12" s="207" t="e">
        <f t="shared" si="0"/>
        <v>#N/A</v>
      </c>
      <c r="W12" s="212" t="e">
        <f t="shared" si="1"/>
        <v>#N/A</v>
      </c>
      <c r="X12" s="31"/>
      <c r="Y12" s="31"/>
      <c r="Z12" s="31"/>
      <c r="AA12" s="31"/>
      <c r="AB12" s="132"/>
    </row>
    <row r="13" spans="1:58">
      <c r="A13" t="e">
        <f t="shared" si="5"/>
        <v>#N/A</v>
      </c>
      <c r="B13" s="136">
        <f t="shared" si="5"/>
        <v>4</v>
      </c>
      <c r="C13" s="3" t="e">
        <f>VLOOKUP($A13,'mat2'!$A$1:$BE$400,C$1,FALSE)</f>
        <v>#N/A</v>
      </c>
      <c r="D13" s="3" t="e">
        <f>VLOOKUP($A13,'mat2'!$A$1:$BE$400,D$1,FALSE)</f>
        <v>#N/A</v>
      </c>
      <c r="E13" s="34" t="e">
        <f>VLOOKUP($A13,'mat2'!$A$1:$BE$400,E$1,FALSE)</f>
        <v>#N/A</v>
      </c>
      <c r="F13" s="34" t="e">
        <f>VLOOKUP($A13,'mat2'!$A$1:$BE$400,F$1,FALSE)</f>
        <v>#N/A</v>
      </c>
      <c r="G13" s="33" t="e">
        <f>VLOOKUP($A13,'mat2'!$A$1:$BE$400,G$1,FALSE)</f>
        <v>#N/A</v>
      </c>
      <c r="H13" s="46" t="e">
        <f>VLOOKUP($A13,'mat2'!$A$1:$BE$400,H$1,FALSE)</f>
        <v>#N/A</v>
      </c>
      <c r="I13" s="46" t="e">
        <f>VLOOKUP($A13,'mat2'!$A$1:$BE$400,I$1,FALSE)</f>
        <v>#N/A</v>
      </c>
      <c r="J13" s="33" t="e">
        <f>VLOOKUP($A13,'mat2'!$A$1:$BE$400,J$1,FALSE)</f>
        <v>#N/A</v>
      </c>
      <c r="K13" s="33" t="e">
        <f>VLOOKUP($A13,'mat2'!$A$1:$BE$400,K$1,FALSE)</f>
        <v>#N/A</v>
      </c>
      <c r="L13" s="33" t="e">
        <f>VLOOKUP($A13,'mat2'!$A$1:$BE$400,L$1,FALSE)</f>
        <v>#N/A</v>
      </c>
      <c r="M13" s="33" t="e">
        <f>VLOOKUP($A13,'mat2'!$A$1:$BE$400,M$1,FALSE)</f>
        <v>#N/A</v>
      </c>
      <c r="N13" s="46" t="e">
        <f>VLOOKUP($A13,'mat2'!$A$1:$BE$400,N$1,FALSE)</f>
        <v>#N/A</v>
      </c>
      <c r="O13" s="34" t="e">
        <f>VLOOKUP($A13,'mat2'!$A$1:$BE$400,O$1,FALSE)</f>
        <v>#N/A</v>
      </c>
      <c r="P13" s="46" t="e">
        <f>VLOOKUP($A13,'mat2'!$A$1:$BE$400,P$1,FALSE)</f>
        <v>#N/A</v>
      </c>
      <c r="Q13" s="34" t="e">
        <f>VLOOKUP($A13,'mat2'!$A$1:$BE$400,Q$1,FALSE)</f>
        <v>#N/A</v>
      </c>
      <c r="R13" s="193">
        <v>1</v>
      </c>
      <c r="S13" s="206" t="e">
        <f t="shared" si="2"/>
        <v>#N/A</v>
      </c>
      <c r="T13" s="206" t="e">
        <f t="shared" si="3"/>
        <v>#N/A</v>
      </c>
      <c r="U13" s="209" t="e">
        <f t="shared" si="4"/>
        <v>#N/A</v>
      </c>
      <c r="V13" s="207" t="e">
        <f t="shared" si="0"/>
        <v>#N/A</v>
      </c>
      <c r="W13" s="212" t="e">
        <f t="shared" si="1"/>
        <v>#N/A</v>
      </c>
      <c r="X13" s="31"/>
      <c r="Y13" s="31"/>
      <c r="Z13" s="31"/>
      <c r="AA13" s="31"/>
      <c r="AB13" s="132"/>
    </row>
    <row r="14" spans="1:58">
      <c r="A14" t="e">
        <f t="shared" si="5"/>
        <v>#N/A</v>
      </c>
      <c r="B14" s="136">
        <f t="shared" si="5"/>
        <v>5</v>
      </c>
      <c r="C14" s="3" t="e">
        <f>VLOOKUP($A14,'mat2'!$A$1:$BE$400,C$1,FALSE)</f>
        <v>#N/A</v>
      </c>
      <c r="D14" s="3" t="e">
        <f>VLOOKUP($A14,'mat2'!$A$1:$BE$400,D$1,FALSE)</f>
        <v>#N/A</v>
      </c>
      <c r="E14" s="34" t="e">
        <f>VLOOKUP($A14,'mat2'!$A$1:$BE$400,E$1,FALSE)</f>
        <v>#N/A</v>
      </c>
      <c r="F14" s="34" t="e">
        <f>VLOOKUP($A14,'mat2'!$A$1:$BE$400,F$1,FALSE)</f>
        <v>#N/A</v>
      </c>
      <c r="G14" s="33" t="e">
        <f>VLOOKUP($A14,'mat2'!$A$1:$BE$400,G$1,FALSE)</f>
        <v>#N/A</v>
      </c>
      <c r="H14" s="46" t="e">
        <f>VLOOKUP($A14,'mat2'!$A$1:$BE$400,H$1,FALSE)</f>
        <v>#N/A</v>
      </c>
      <c r="I14" s="46" t="e">
        <f>VLOOKUP($A14,'mat2'!$A$1:$BE$400,I$1,FALSE)</f>
        <v>#N/A</v>
      </c>
      <c r="J14" s="33" t="e">
        <f>VLOOKUP($A14,'mat2'!$A$1:$BE$400,J$1,FALSE)</f>
        <v>#N/A</v>
      </c>
      <c r="K14" s="33" t="e">
        <f>VLOOKUP($A14,'mat2'!$A$1:$BE$400,K$1,FALSE)</f>
        <v>#N/A</v>
      </c>
      <c r="L14" s="33" t="e">
        <f>VLOOKUP($A14,'mat2'!$A$1:$BE$400,L$1,FALSE)</f>
        <v>#N/A</v>
      </c>
      <c r="M14" s="33" t="e">
        <f>VLOOKUP($A14,'mat2'!$A$1:$BE$400,M$1,FALSE)</f>
        <v>#N/A</v>
      </c>
      <c r="N14" s="46" t="e">
        <f>VLOOKUP($A14,'mat2'!$A$1:$BE$400,N$1,FALSE)</f>
        <v>#N/A</v>
      </c>
      <c r="O14" s="34" t="e">
        <f>VLOOKUP($A14,'mat2'!$A$1:$BE$400,O$1,FALSE)</f>
        <v>#N/A</v>
      </c>
      <c r="P14" s="46" t="e">
        <f>VLOOKUP($A14,'mat2'!$A$1:$BE$400,P$1,FALSE)</f>
        <v>#N/A</v>
      </c>
      <c r="Q14" s="34" t="e">
        <f>VLOOKUP($A14,'mat2'!$A$1:$BE$400,Q$1,FALSE)</f>
        <v>#N/A</v>
      </c>
      <c r="R14" s="193">
        <v>1</v>
      </c>
      <c r="S14" s="206" t="e">
        <f t="shared" si="2"/>
        <v>#N/A</v>
      </c>
      <c r="T14" s="206" t="e">
        <f t="shared" si="3"/>
        <v>#N/A</v>
      </c>
      <c r="U14" s="209" t="e">
        <f t="shared" si="4"/>
        <v>#N/A</v>
      </c>
      <c r="V14" s="207" t="e">
        <f t="shared" si="0"/>
        <v>#N/A</v>
      </c>
      <c r="W14" s="212" t="e">
        <f t="shared" si="1"/>
        <v>#N/A</v>
      </c>
      <c r="X14" s="31"/>
      <c r="Y14" s="31"/>
      <c r="Z14" s="31"/>
      <c r="AA14" s="31"/>
      <c r="AB14" s="132"/>
    </row>
    <row r="15" spans="1:58">
      <c r="A15" t="e">
        <f t="shared" si="5"/>
        <v>#N/A</v>
      </c>
      <c r="B15" s="136">
        <f t="shared" si="5"/>
        <v>6</v>
      </c>
      <c r="C15" s="3" t="e">
        <f>VLOOKUP($A15,'mat2'!$A$1:$BE$400,C$1,FALSE)</f>
        <v>#N/A</v>
      </c>
      <c r="D15" s="3" t="e">
        <f>VLOOKUP($A15,'mat2'!$A$1:$BE$400,D$1,FALSE)</f>
        <v>#N/A</v>
      </c>
      <c r="E15" s="34" t="e">
        <f>VLOOKUP($A15,'mat2'!$A$1:$BE$400,E$1,FALSE)</f>
        <v>#N/A</v>
      </c>
      <c r="F15" s="34" t="e">
        <f>VLOOKUP($A15,'mat2'!$A$1:$BE$400,F$1,FALSE)</f>
        <v>#N/A</v>
      </c>
      <c r="G15" s="33" t="e">
        <f>VLOOKUP($A15,'mat2'!$A$1:$BE$400,G$1,FALSE)</f>
        <v>#N/A</v>
      </c>
      <c r="H15" s="46" t="e">
        <f>VLOOKUP($A15,'mat2'!$A$1:$BE$400,H$1,FALSE)</f>
        <v>#N/A</v>
      </c>
      <c r="I15" s="46" t="e">
        <f>VLOOKUP($A15,'mat2'!$A$1:$BE$400,I$1,FALSE)</f>
        <v>#N/A</v>
      </c>
      <c r="J15" s="33" t="e">
        <f>VLOOKUP($A15,'mat2'!$A$1:$BE$400,J$1,FALSE)</f>
        <v>#N/A</v>
      </c>
      <c r="K15" s="33" t="e">
        <f>VLOOKUP($A15,'mat2'!$A$1:$BE$400,K$1,FALSE)</f>
        <v>#N/A</v>
      </c>
      <c r="L15" s="33" t="e">
        <f>VLOOKUP($A15,'mat2'!$A$1:$BE$400,L$1,FALSE)</f>
        <v>#N/A</v>
      </c>
      <c r="M15" s="33" t="e">
        <f>VLOOKUP($A15,'mat2'!$A$1:$BE$400,M$1,FALSE)</f>
        <v>#N/A</v>
      </c>
      <c r="N15" s="46" t="e">
        <f>VLOOKUP($A15,'mat2'!$A$1:$BE$400,N$1,FALSE)</f>
        <v>#N/A</v>
      </c>
      <c r="O15" s="34" t="e">
        <f>VLOOKUP($A15,'mat2'!$A$1:$BE$400,O$1,FALSE)</f>
        <v>#N/A</v>
      </c>
      <c r="P15" s="46" t="e">
        <f>VLOOKUP($A15,'mat2'!$A$1:$BE$400,P$1,FALSE)</f>
        <v>#N/A</v>
      </c>
      <c r="Q15" s="34" t="e">
        <f>VLOOKUP($A15,'mat2'!$A$1:$BE$400,Q$1,FALSE)</f>
        <v>#N/A</v>
      </c>
      <c r="S15" s="206" t="e">
        <f t="shared" si="2"/>
        <v>#N/A</v>
      </c>
      <c r="T15" s="206" t="e">
        <f t="shared" si="3"/>
        <v>#N/A</v>
      </c>
      <c r="U15" s="209" t="e">
        <f t="shared" si="4"/>
        <v>#N/A</v>
      </c>
      <c r="V15" s="207" t="e">
        <f t="shared" si="0"/>
        <v>#N/A</v>
      </c>
      <c r="W15" s="212" t="e">
        <f t="shared" si="1"/>
        <v>#N/A</v>
      </c>
      <c r="X15" s="31"/>
      <c r="Y15" s="31"/>
      <c r="Z15" s="31"/>
      <c r="AA15" s="31"/>
      <c r="AB15" s="132"/>
    </row>
    <row r="16" spans="1:58">
      <c r="A16" t="e">
        <f t="shared" si="5"/>
        <v>#N/A</v>
      </c>
      <c r="B16" s="136">
        <f t="shared" si="5"/>
        <v>7</v>
      </c>
      <c r="C16" s="3" t="e">
        <f>VLOOKUP($A16,'mat2'!$A$1:$BE$400,C$1,FALSE)</f>
        <v>#N/A</v>
      </c>
      <c r="D16" s="3" t="e">
        <f>VLOOKUP($A16,'mat2'!$A$1:$BE$400,D$1,FALSE)</f>
        <v>#N/A</v>
      </c>
      <c r="E16" s="34" t="e">
        <f>VLOOKUP($A16,'mat2'!$A$1:$BE$400,E$1,FALSE)</f>
        <v>#N/A</v>
      </c>
      <c r="F16" s="34" t="e">
        <f>VLOOKUP($A16,'mat2'!$A$1:$BE$400,F$1,FALSE)</f>
        <v>#N/A</v>
      </c>
      <c r="G16" s="33" t="e">
        <f>VLOOKUP($A16,'mat2'!$A$1:$BE$400,G$1,FALSE)</f>
        <v>#N/A</v>
      </c>
      <c r="H16" s="46" t="e">
        <f>VLOOKUP($A16,'mat2'!$A$1:$BE$400,H$1,FALSE)</f>
        <v>#N/A</v>
      </c>
      <c r="I16" s="46" t="e">
        <f>VLOOKUP($A16,'mat2'!$A$1:$BE$400,I$1,FALSE)</f>
        <v>#N/A</v>
      </c>
      <c r="J16" s="33" t="e">
        <f>VLOOKUP($A16,'mat2'!$A$1:$BE$400,J$1,FALSE)</f>
        <v>#N/A</v>
      </c>
      <c r="K16" s="33" t="e">
        <f>VLOOKUP($A16,'mat2'!$A$1:$BE$400,K$1,FALSE)</f>
        <v>#N/A</v>
      </c>
      <c r="L16" s="33" t="e">
        <f>VLOOKUP($A16,'mat2'!$A$1:$BE$400,L$1,FALSE)</f>
        <v>#N/A</v>
      </c>
      <c r="M16" s="33" t="e">
        <f>VLOOKUP($A16,'mat2'!$A$1:$BE$400,M$1,FALSE)</f>
        <v>#N/A</v>
      </c>
      <c r="N16" s="46" t="e">
        <f>VLOOKUP($A16,'mat2'!$A$1:$BE$400,N$1,FALSE)</f>
        <v>#N/A</v>
      </c>
      <c r="O16" s="34" t="e">
        <f>VLOOKUP($A16,'mat2'!$A$1:$BE$400,O$1,FALSE)</f>
        <v>#N/A</v>
      </c>
      <c r="P16" s="46" t="e">
        <f>VLOOKUP($A16,'mat2'!$A$1:$BE$400,P$1,FALSE)</f>
        <v>#N/A</v>
      </c>
      <c r="Q16" s="34" t="e">
        <f>VLOOKUP($A16,'mat2'!$A$1:$BE$400,Q$1,FALSE)</f>
        <v>#N/A</v>
      </c>
      <c r="S16" s="206" t="e">
        <f t="shared" si="2"/>
        <v>#N/A</v>
      </c>
      <c r="T16" s="206" t="e">
        <f t="shared" si="3"/>
        <v>#N/A</v>
      </c>
      <c r="U16" s="209" t="e">
        <f t="shared" si="4"/>
        <v>#N/A</v>
      </c>
      <c r="V16" s="207" t="e">
        <f t="shared" si="0"/>
        <v>#N/A</v>
      </c>
      <c r="W16" s="212" t="e">
        <f t="shared" si="1"/>
        <v>#N/A</v>
      </c>
      <c r="X16" s="31"/>
      <c r="Y16" s="31"/>
      <c r="Z16" s="31"/>
      <c r="AA16" s="31"/>
      <c r="AB16" s="132"/>
    </row>
    <row r="17" spans="1:28">
      <c r="A17" t="e">
        <f t="shared" si="5"/>
        <v>#N/A</v>
      </c>
      <c r="B17" s="136">
        <f t="shared" ref="B17" si="6">B16+1</f>
        <v>8</v>
      </c>
      <c r="C17" s="3" t="e">
        <f>VLOOKUP($A17,'mat2'!$A$1:$BE$400,C$1,FALSE)</f>
        <v>#N/A</v>
      </c>
      <c r="D17" s="3" t="e">
        <f>VLOOKUP($A17,'mat2'!$A$1:$BE$400,D$1,FALSE)</f>
        <v>#N/A</v>
      </c>
      <c r="E17" s="34" t="e">
        <f>VLOOKUP($A17,'mat2'!$A$1:$BE$400,E$1,FALSE)</f>
        <v>#N/A</v>
      </c>
      <c r="F17" s="34" t="e">
        <f>VLOOKUP($A17,'mat2'!$A$1:$BE$400,F$1,FALSE)</f>
        <v>#N/A</v>
      </c>
      <c r="G17" s="33" t="e">
        <f>VLOOKUP($A17,'mat2'!$A$1:$BE$400,G$1,FALSE)</f>
        <v>#N/A</v>
      </c>
      <c r="H17" s="46" t="e">
        <f>VLOOKUP($A17,'mat2'!$A$1:$BE$400,H$1,FALSE)</f>
        <v>#N/A</v>
      </c>
      <c r="I17" s="46" t="e">
        <f>VLOOKUP($A17,'mat2'!$A$1:$BE$400,I$1,FALSE)</f>
        <v>#N/A</v>
      </c>
      <c r="J17" s="33" t="e">
        <f>VLOOKUP($A17,'mat2'!$A$1:$BE$400,J$1,FALSE)</f>
        <v>#N/A</v>
      </c>
      <c r="K17" s="33" t="e">
        <f>VLOOKUP($A17,'mat2'!$A$1:$BE$400,K$1,FALSE)</f>
        <v>#N/A</v>
      </c>
      <c r="L17" s="33" t="e">
        <f>VLOOKUP($A17,'mat2'!$A$1:$BE$400,L$1,FALSE)</f>
        <v>#N/A</v>
      </c>
      <c r="M17" s="33" t="e">
        <f>VLOOKUP($A17,'mat2'!$A$1:$BE$400,M$1,FALSE)</f>
        <v>#N/A</v>
      </c>
      <c r="N17" s="46" t="e">
        <f>VLOOKUP($A17,'mat2'!$A$1:$BE$400,N$1,FALSE)</f>
        <v>#N/A</v>
      </c>
      <c r="O17" s="34" t="e">
        <f>VLOOKUP($A17,'mat2'!$A$1:$BE$400,O$1,FALSE)</f>
        <v>#N/A</v>
      </c>
      <c r="P17" s="46" t="e">
        <f>VLOOKUP($A17,'mat2'!$A$1:$BE$400,P$1,FALSE)</f>
        <v>#N/A</v>
      </c>
      <c r="Q17" s="34" t="e">
        <f>VLOOKUP($A17,'mat2'!$A$1:$BE$400,Q$1,FALSE)</f>
        <v>#N/A</v>
      </c>
      <c r="S17" s="206" t="e">
        <f t="shared" si="2"/>
        <v>#N/A</v>
      </c>
      <c r="T17" s="206" t="e">
        <f t="shared" si="3"/>
        <v>#N/A</v>
      </c>
      <c r="U17" s="209" t="e">
        <f t="shared" si="4"/>
        <v>#N/A</v>
      </c>
      <c r="V17" s="207" t="e">
        <f t="shared" si="0"/>
        <v>#N/A</v>
      </c>
      <c r="W17" s="212" t="e">
        <f t="shared" si="1"/>
        <v>#N/A</v>
      </c>
      <c r="X17" s="31"/>
      <c r="Y17" s="31"/>
      <c r="Z17" s="31"/>
      <c r="AA17" s="31"/>
      <c r="AB17" s="132"/>
    </row>
    <row r="18" spans="1:28">
      <c r="A18" t="e">
        <f t="shared" si="5"/>
        <v>#N/A</v>
      </c>
      <c r="B18" s="136">
        <f t="shared" ref="B18" si="7">B17+1</f>
        <v>9</v>
      </c>
      <c r="C18" s="3" t="e">
        <f>VLOOKUP($A18,'mat2'!$A$1:$BE$400,C$1,FALSE)</f>
        <v>#N/A</v>
      </c>
      <c r="D18" s="3" t="e">
        <f>VLOOKUP($A18,'mat2'!$A$1:$BE$400,D$1,FALSE)</f>
        <v>#N/A</v>
      </c>
      <c r="E18" s="34" t="e">
        <f>VLOOKUP($A18,'mat2'!$A$1:$BE$400,E$1,FALSE)</f>
        <v>#N/A</v>
      </c>
      <c r="F18" s="34" t="e">
        <f>VLOOKUP($A18,'mat2'!$A$1:$BE$400,F$1,FALSE)</f>
        <v>#N/A</v>
      </c>
      <c r="G18" s="33" t="e">
        <f>VLOOKUP($A18,'mat2'!$A$1:$BE$400,G$1,FALSE)</f>
        <v>#N/A</v>
      </c>
      <c r="H18" s="46" t="e">
        <f>VLOOKUP($A18,'mat2'!$A$1:$BE$400,H$1,FALSE)</f>
        <v>#N/A</v>
      </c>
      <c r="I18" s="46" t="e">
        <f>VLOOKUP($A18,'mat2'!$A$1:$BE$400,I$1,FALSE)</f>
        <v>#N/A</v>
      </c>
      <c r="J18" s="33" t="e">
        <f>VLOOKUP($A18,'mat2'!$A$1:$BE$400,J$1,FALSE)</f>
        <v>#N/A</v>
      </c>
      <c r="K18" s="33" t="e">
        <f>VLOOKUP($A18,'mat2'!$A$1:$BE$400,K$1,FALSE)</f>
        <v>#N/A</v>
      </c>
      <c r="L18" s="33" t="e">
        <f>VLOOKUP($A18,'mat2'!$A$1:$BE$400,L$1,FALSE)</f>
        <v>#N/A</v>
      </c>
      <c r="M18" s="33" t="e">
        <f>VLOOKUP($A18,'mat2'!$A$1:$BE$400,M$1,FALSE)</f>
        <v>#N/A</v>
      </c>
      <c r="N18" s="46" t="e">
        <f>VLOOKUP($A18,'mat2'!$A$1:$BE$400,N$1,FALSE)</f>
        <v>#N/A</v>
      </c>
      <c r="O18" s="34" t="e">
        <f>VLOOKUP($A18,'mat2'!$A$1:$BE$400,O$1,FALSE)</f>
        <v>#N/A</v>
      </c>
      <c r="P18" s="46" t="e">
        <f>VLOOKUP($A18,'mat2'!$A$1:$BE$400,P$1,FALSE)</f>
        <v>#N/A</v>
      </c>
      <c r="Q18" s="34" t="e">
        <f>VLOOKUP($A18,'mat2'!$A$1:$BE$400,Q$1,FALSE)</f>
        <v>#N/A</v>
      </c>
      <c r="S18" s="206" t="e">
        <f t="shared" si="2"/>
        <v>#N/A</v>
      </c>
      <c r="T18" s="206" t="e">
        <f t="shared" si="3"/>
        <v>#N/A</v>
      </c>
      <c r="U18" s="209" t="e">
        <f t="shared" si="4"/>
        <v>#N/A</v>
      </c>
      <c r="V18" s="207" t="e">
        <f t="shared" si="0"/>
        <v>#N/A</v>
      </c>
      <c r="W18" s="212" t="e">
        <f t="shared" si="1"/>
        <v>#N/A</v>
      </c>
      <c r="X18" s="31"/>
      <c r="Y18" s="31"/>
      <c r="Z18" s="31"/>
      <c r="AA18" s="31"/>
      <c r="AB18" s="132"/>
    </row>
    <row r="19" spans="1:28">
      <c r="A19" t="e">
        <f t="shared" si="5"/>
        <v>#N/A</v>
      </c>
      <c r="B19" s="136">
        <f t="shared" ref="B19" si="8">B18+1</f>
        <v>10</v>
      </c>
      <c r="C19" s="3" t="e">
        <f>VLOOKUP($A19,'mat2'!$A$1:$BE$400,C$1,FALSE)</f>
        <v>#N/A</v>
      </c>
      <c r="D19" s="3" t="e">
        <f>VLOOKUP($A19,'mat2'!$A$1:$BE$400,D$1,FALSE)</f>
        <v>#N/A</v>
      </c>
      <c r="E19" s="34" t="e">
        <f>VLOOKUP($A19,'mat2'!$A$1:$BE$400,E$1,FALSE)</f>
        <v>#N/A</v>
      </c>
      <c r="F19" s="34" t="e">
        <f>VLOOKUP($A19,'mat2'!$A$1:$BE$400,F$1,FALSE)</f>
        <v>#N/A</v>
      </c>
      <c r="G19" s="33" t="e">
        <f>VLOOKUP($A19,'mat2'!$A$1:$BE$400,G$1,FALSE)</f>
        <v>#N/A</v>
      </c>
      <c r="H19" s="46" t="e">
        <f>VLOOKUP($A19,'mat2'!$A$1:$BE$400,H$1,FALSE)</f>
        <v>#N/A</v>
      </c>
      <c r="I19" s="46" t="e">
        <f>VLOOKUP($A19,'mat2'!$A$1:$BE$400,I$1,FALSE)</f>
        <v>#N/A</v>
      </c>
      <c r="J19" s="33" t="e">
        <f>VLOOKUP($A19,'mat2'!$A$1:$BE$400,J$1,FALSE)</f>
        <v>#N/A</v>
      </c>
      <c r="K19" s="33" t="e">
        <f>VLOOKUP($A19,'mat2'!$A$1:$BE$400,K$1,FALSE)</f>
        <v>#N/A</v>
      </c>
      <c r="L19" s="33" t="e">
        <f>VLOOKUP($A19,'mat2'!$A$1:$BE$400,L$1,FALSE)</f>
        <v>#N/A</v>
      </c>
      <c r="M19" s="33" t="e">
        <f>VLOOKUP($A19,'mat2'!$A$1:$BE$400,M$1,FALSE)</f>
        <v>#N/A</v>
      </c>
      <c r="N19" s="46" t="e">
        <f>VLOOKUP($A19,'mat2'!$A$1:$BE$400,N$1,FALSE)</f>
        <v>#N/A</v>
      </c>
      <c r="O19" s="34" t="e">
        <f>VLOOKUP($A19,'mat2'!$A$1:$BE$400,O$1,FALSE)</f>
        <v>#N/A</v>
      </c>
      <c r="P19" s="46" t="e">
        <f>VLOOKUP($A19,'mat2'!$A$1:$BE$400,P$1,FALSE)</f>
        <v>#N/A</v>
      </c>
      <c r="Q19" s="34" t="e">
        <f>VLOOKUP($A19,'mat2'!$A$1:$BE$400,Q$1,FALSE)</f>
        <v>#N/A</v>
      </c>
      <c r="S19" s="206" t="e">
        <f t="shared" si="2"/>
        <v>#N/A</v>
      </c>
      <c r="T19" s="206" t="e">
        <f t="shared" si="3"/>
        <v>#N/A</v>
      </c>
      <c r="U19" s="209" t="e">
        <f t="shared" si="4"/>
        <v>#N/A</v>
      </c>
      <c r="V19" s="207" t="e">
        <f t="shared" si="0"/>
        <v>#N/A</v>
      </c>
      <c r="W19" s="212" t="e">
        <f t="shared" si="1"/>
        <v>#N/A</v>
      </c>
      <c r="X19" s="31"/>
      <c r="Y19" s="31"/>
      <c r="Z19" s="31"/>
      <c r="AA19" s="31"/>
      <c r="AB19" s="132"/>
    </row>
    <row r="20" spans="1:28">
      <c r="A20" t="e">
        <f t="shared" si="5"/>
        <v>#N/A</v>
      </c>
      <c r="B20" s="136">
        <f t="shared" ref="B20" si="9">B19+1</f>
        <v>11</v>
      </c>
      <c r="C20" s="3" t="e">
        <f>VLOOKUP($A20,'mat2'!$A$1:$BE$400,C$1,FALSE)</f>
        <v>#N/A</v>
      </c>
      <c r="D20" s="3" t="e">
        <f>VLOOKUP($A20,'mat2'!$A$1:$BE$400,D$1,FALSE)</f>
        <v>#N/A</v>
      </c>
      <c r="E20" s="34" t="e">
        <f>VLOOKUP($A20,'mat2'!$A$1:$BE$400,E$1,FALSE)</f>
        <v>#N/A</v>
      </c>
      <c r="F20" s="34" t="e">
        <f>VLOOKUP($A20,'mat2'!$A$1:$BE$400,F$1,FALSE)</f>
        <v>#N/A</v>
      </c>
      <c r="G20" s="33" t="e">
        <f>VLOOKUP($A20,'mat2'!$A$1:$BE$400,G$1,FALSE)</f>
        <v>#N/A</v>
      </c>
      <c r="H20" s="46" t="e">
        <f>VLOOKUP($A20,'mat2'!$A$1:$BE$400,H$1,FALSE)</f>
        <v>#N/A</v>
      </c>
      <c r="I20" s="46" t="e">
        <f>VLOOKUP($A20,'mat2'!$A$1:$BE$400,I$1,FALSE)</f>
        <v>#N/A</v>
      </c>
      <c r="J20" s="33" t="e">
        <f>VLOOKUP($A20,'mat2'!$A$1:$BE$400,J$1,FALSE)</f>
        <v>#N/A</v>
      </c>
      <c r="K20" s="33" t="e">
        <f>VLOOKUP($A20,'mat2'!$A$1:$BE$400,K$1,FALSE)</f>
        <v>#N/A</v>
      </c>
      <c r="L20" s="33" t="e">
        <f>VLOOKUP($A20,'mat2'!$A$1:$BE$400,L$1,FALSE)</f>
        <v>#N/A</v>
      </c>
      <c r="M20" s="33" t="e">
        <f>VLOOKUP($A20,'mat2'!$A$1:$BE$400,M$1,FALSE)</f>
        <v>#N/A</v>
      </c>
      <c r="N20" s="46" t="e">
        <f>VLOOKUP($A20,'mat2'!$A$1:$BE$400,N$1,FALSE)</f>
        <v>#N/A</v>
      </c>
      <c r="O20" s="34" t="e">
        <f>VLOOKUP($A20,'mat2'!$A$1:$BE$400,O$1,FALSE)</f>
        <v>#N/A</v>
      </c>
      <c r="P20" s="46" t="e">
        <f>VLOOKUP($A20,'mat2'!$A$1:$BE$400,P$1,FALSE)</f>
        <v>#N/A</v>
      </c>
      <c r="Q20" s="34" t="e">
        <f>VLOOKUP($A20,'mat2'!$A$1:$BE$400,Q$1,FALSE)</f>
        <v>#N/A</v>
      </c>
      <c r="S20" s="206" t="e">
        <f t="shared" si="2"/>
        <v>#N/A</v>
      </c>
      <c r="T20" s="206" t="e">
        <f t="shared" si="3"/>
        <v>#N/A</v>
      </c>
      <c r="U20" s="209" t="e">
        <f t="shared" si="4"/>
        <v>#N/A</v>
      </c>
      <c r="V20" s="207" t="e">
        <f t="shared" si="0"/>
        <v>#N/A</v>
      </c>
      <c r="W20" s="212" t="e">
        <f t="shared" si="1"/>
        <v>#N/A</v>
      </c>
      <c r="X20" s="31"/>
      <c r="Y20" s="31"/>
      <c r="Z20" s="31"/>
      <c r="AA20" s="31"/>
      <c r="AB20" s="132"/>
    </row>
    <row r="21" spans="1:28">
      <c r="A21" t="e">
        <f t="shared" si="5"/>
        <v>#N/A</v>
      </c>
      <c r="B21" s="136">
        <f t="shared" ref="B21" si="10">B20+1</f>
        <v>12</v>
      </c>
      <c r="C21" s="3" t="e">
        <f>VLOOKUP($A21,'mat2'!$A$1:$BE$400,C$1,FALSE)</f>
        <v>#N/A</v>
      </c>
      <c r="D21" s="3" t="e">
        <f>VLOOKUP($A21,'mat2'!$A$1:$BE$400,D$1,FALSE)</f>
        <v>#N/A</v>
      </c>
      <c r="E21" s="34" t="e">
        <f>VLOOKUP($A21,'mat2'!$A$1:$BE$400,E$1,FALSE)</f>
        <v>#N/A</v>
      </c>
      <c r="F21" s="34" t="e">
        <f>VLOOKUP($A21,'mat2'!$A$1:$BE$400,F$1,FALSE)</f>
        <v>#N/A</v>
      </c>
      <c r="G21" s="33" t="e">
        <f>VLOOKUP($A21,'mat2'!$A$1:$BE$400,G$1,FALSE)</f>
        <v>#N/A</v>
      </c>
      <c r="H21" s="46" t="e">
        <f>VLOOKUP($A21,'mat2'!$A$1:$BE$400,H$1,FALSE)</f>
        <v>#N/A</v>
      </c>
      <c r="I21" s="46" t="e">
        <f>VLOOKUP($A21,'mat2'!$A$1:$BE$400,I$1,FALSE)</f>
        <v>#N/A</v>
      </c>
      <c r="J21" s="33" t="e">
        <f>VLOOKUP($A21,'mat2'!$A$1:$BE$400,J$1,FALSE)</f>
        <v>#N/A</v>
      </c>
      <c r="K21" s="33" t="e">
        <f>VLOOKUP($A21,'mat2'!$A$1:$BE$400,K$1,FALSE)</f>
        <v>#N/A</v>
      </c>
      <c r="L21" s="33" t="e">
        <f>VLOOKUP($A21,'mat2'!$A$1:$BE$400,L$1,FALSE)</f>
        <v>#N/A</v>
      </c>
      <c r="M21" s="33" t="e">
        <f>VLOOKUP($A21,'mat2'!$A$1:$BE$400,M$1,FALSE)</f>
        <v>#N/A</v>
      </c>
      <c r="N21" s="46" t="e">
        <f>VLOOKUP($A21,'mat2'!$A$1:$BE$400,N$1,FALSE)</f>
        <v>#N/A</v>
      </c>
      <c r="O21" s="34" t="e">
        <f>VLOOKUP($A21,'mat2'!$A$1:$BE$400,O$1,FALSE)</f>
        <v>#N/A</v>
      </c>
      <c r="P21" s="46" t="e">
        <f>VLOOKUP($A21,'mat2'!$A$1:$BE$400,P$1,FALSE)</f>
        <v>#N/A</v>
      </c>
      <c r="Q21" s="34" t="e">
        <f>VLOOKUP($A21,'mat2'!$A$1:$BE$400,Q$1,FALSE)</f>
        <v>#N/A</v>
      </c>
      <c r="S21" s="206" t="e">
        <f t="shared" si="2"/>
        <v>#N/A</v>
      </c>
      <c r="T21" s="206" t="e">
        <f t="shared" si="3"/>
        <v>#N/A</v>
      </c>
      <c r="U21" s="209" t="e">
        <f t="shared" si="4"/>
        <v>#N/A</v>
      </c>
      <c r="V21" s="207" t="e">
        <f t="shared" si="0"/>
        <v>#N/A</v>
      </c>
      <c r="W21" s="212" t="e">
        <f t="shared" si="1"/>
        <v>#N/A</v>
      </c>
      <c r="X21" s="31"/>
      <c r="Y21" s="31"/>
      <c r="Z21" s="31"/>
      <c r="AA21" s="31"/>
      <c r="AB21" s="132"/>
    </row>
    <row r="22" spans="1:28">
      <c r="A22" t="e">
        <f t="shared" si="5"/>
        <v>#N/A</v>
      </c>
      <c r="B22" s="136">
        <f t="shared" ref="B22" si="11">B21+1</f>
        <v>13</v>
      </c>
      <c r="C22" s="3" t="e">
        <f>VLOOKUP($A22,'mat2'!$A$1:$BE$400,C$1,FALSE)</f>
        <v>#N/A</v>
      </c>
      <c r="D22" s="3" t="e">
        <f>VLOOKUP($A22,'mat2'!$A$1:$BE$400,D$1,FALSE)</f>
        <v>#N/A</v>
      </c>
      <c r="E22" s="34" t="e">
        <f>VLOOKUP($A22,'mat2'!$A$1:$BE$400,E$1,FALSE)</f>
        <v>#N/A</v>
      </c>
      <c r="F22" s="34" t="e">
        <f>VLOOKUP($A22,'mat2'!$A$1:$BE$400,F$1,FALSE)</f>
        <v>#N/A</v>
      </c>
      <c r="G22" s="33" t="e">
        <f>VLOOKUP($A22,'mat2'!$A$1:$BE$400,G$1,FALSE)</f>
        <v>#N/A</v>
      </c>
      <c r="H22" s="46" t="e">
        <f>VLOOKUP($A22,'mat2'!$A$1:$BE$400,H$1,FALSE)</f>
        <v>#N/A</v>
      </c>
      <c r="I22" s="46" t="e">
        <f>VLOOKUP($A22,'mat2'!$A$1:$BE$400,I$1,FALSE)</f>
        <v>#N/A</v>
      </c>
      <c r="J22" s="33" t="e">
        <f>VLOOKUP($A22,'mat2'!$A$1:$BE$400,J$1,FALSE)</f>
        <v>#N/A</v>
      </c>
      <c r="K22" s="33" t="e">
        <f>VLOOKUP($A22,'mat2'!$A$1:$BE$400,K$1,FALSE)</f>
        <v>#N/A</v>
      </c>
      <c r="L22" s="33" t="e">
        <f>VLOOKUP($A22,'mat2'!$A$1:$BE$400,L$1,FALSE)</f>
        <v>#N/A</v>
      </c>
      <c r="M22" s="33" t="e">
        <f>VLOOKUP($A22,'mat2'!$A$1:$BE$400,M$1,FALSE)</f>
        <v>#N/A</v>
      </c>
      <c r="N22" s="46" t="e">
        <f>VLOOKUP($A22,'mat2'!$A$1:$BE$400,N$1,FALSE)</f>
        <v>#N/A</v>
      </c>
      <c r="O22" s="34" t="e">
        <f>VLOOKUP($A22,'mat2'!$A$1:$BE$400,O$1,FALSE)</f>
        <v>#N/A</v>
      </c>
      <c r="P22" s="46" t="e">
        <f>VLOOKUP($A22,'mat2'!$A$1:$BE$400,P$1,FALSE)</f>
        <v>#N/A</v>
      </c>
      <c r="Q22" s="34" t="e">
        <f>VLOOKUP($A22,'mat2'!$A$1:$BE$400,Q$1,FALSE)</f>
        <v>#N/A</v>
      </c>
      <c r="S22" s="206" t="e">
        <f t="shared" si="2"/>
        <v>#N/A</v>
      </c>
      <c r="T22" s="206" t="e">
        <f t="shared" si="3"/>
        <v>#N/A</v>
      </c>
      <c r="U22" s="209" t="e">
        <f t="shared" si="4"/>
        <v>#N/A</v>
      </c>
      <c r="V22" s="207" t="e">
        <f t="shared" si="0"/>
        <v>#N/A</v>
      </c>
      <c r="W22" s="212" t="e">
        <f t="shared" si="1"/>
        <v>#N/A</v>
      </c>
      <c r="X22" s="31"/>
      <c r="Y22" s="31"/>
      <c r="Z22" s="31"/>
      <c r="AA22" s="31"/>
      <c r="AB22" s="132"/>
    </row>
    <row r="23" spans="1:28">
      <c r="A23" t="e">
        <f t="shared" si="5"/>
        <v>#N/A</v>
      </c>
      <c r="B23" s="136">
        <f t="shared" ref="B23" si="12">B22+1</f>
        <v>14</v>
      </c>
      <c r="C23" s="3" t="e">
        <f>VLOOKUP($A23,'mat2'!$A$1:$BE$400,C$1,FALSE)</f>
        <v>#N/A</v>
      </c>
      <c r="D23" s="3" t="e">
        <f>VLOOKUP($A23,'mat2'!$A$1:$BE$400,D$1,FALSE)</f>
        <v>#N/A</v>
      </c>
      <c r="E23" s="34" t="e">
        <f>VLOOKUP($A23,'mat2'!$A$1:$BE$400,E$1,FALSE)</f>
        <v>#N/A</v>
      </c>
      <c r="F23" s="34" t="e">
        <f>VLOOKUP($A23,'mat2'!$A$1:$BE$400,F$1,FALSE)</f>
        <v>#N/A</v>
      </c>
      <c r="G23" s="33" t="e">
        <f>VLOOKUP($A23,'mat2'!$A$1:$BE$400,G$1,FALSE)</f>
        <v>#N/A</v>
      </c>
      <c r="H23" s="46" t="e">
        <f>VLOOKUP($A23,'mat2'!$A$1:$BE$400,H$1,FALSE)</f>
        <v>#N/A</v>
      </c>
      <c r="I23" s="46" t="e">
        <f>VLOOKUP($A23,'mat2'!$A$1:$BE$400,I$1,FALSE)</f>
        <v>#N/A</v>
      </c>
      <c r="J23" s="33" t="e">
        <f>VLOOKUP($A23,'mat2'!$A$1:$BE$400,J$1,FALSE)</f>
        <v>#N/A</v>
      </c>
      <c r="K23" s="33" t="e">
        <f>VLOOKUP($A23,'mat2'!$A$1:$BE$400,K$1,FALSE)</f>
        <v>#N/A</v>
      </c>
      <c r="L23" s="33" t="e">
        <f>VLOOKUP($A23,'mat2'!$A$1:$BE$400,L$1,FALSE)</f>
        <v>#N/A</v>
      </c>
      <c r="M23" s="33" t="e">
        <f>VLOOKUP($A23,'mat2'!$A$1:$BE$400,M$1,FALSE)</f>
        <v>#N/A</v>
      </c>
      <c r="N23" s="46" t="e">
        <f>VLOOKUP($A23,'mat2'!$A$1:$BE$400,N$1,FALSE)</f>
        <v>#N/A</v>
      </c>
      <c r="O23" s="34" t="e">
        <f>VLOOKUP($A23,'mat2'!$A$1:$BE$400,O$1,FALSE)</f>
        <v>#N/A</v>
      </c>
      <c r="P23" s="46" t="e">
        <f>VLOOKUP($A23,'mat2'!$A$1:$BE$400,P$1,FALSE)</f>
        <v>#N/A</v>
      </c>
      <c r="Q23" s="34" t="e">
        <f>VLOOKUP($A23,'mat2'!$A$1:$BE$400,Q$1,FALSE)</f>
        <v>#N/A</v>
      </c>
      <c r="S23" s="206" t="e">
        <f t="shared" si="2"/>
        <v>#N/A</v>
      </c>
      <c r="T23" s="206" t="e">
        <f t="shared" si="3"/>
        <v>#N/A</v>
      </c>
      <c r="U23" s="209" t="e">
        <f t="shared" si="4"/>
        <v>#N/A</v>
      </c>
      <c r="V23" s="207" t="e">
        <f t="shared" si="0"/>
        <v>#N/A</v>
      </c>
      <c r="W23" s="212" t="e">
        <f t="shared" si="1"/>
        <v>#N/A</v>
      </c>
      <c r="X23" s="31"/>
      <c r="Y23" s="31"/>
      <c r="Z23" s="31"/>
      <c r="AA23" s="31"/>
      <c r="AB23" s="132"/>
    </row>
    <row r="24" spans="1:28">
      <c r="A24" t="e">
        <f t="shared" si="5"/>
        <v>#N/A</v>
      </c>
      <c r="B24" s="136">
        <f t="shared" ref="B24" si="13">B23+1</f>
        <v>15</v>
      </c>
      <c r="C24" s="3" t="e">
        <f>VLOOKUP($A24,'mat2'!$A$1:$BE$400,C$1,FALSE)</f>
        <v>#N/A</v>
      </c>
      <c r="D24" s="3" t="e">
        <f>VLOOKUP($A24,'mat2'!$A$1:$BE$400,D$1,FALSE)</f>
        <v>#N/A</v>
      </c>
      <c r="E24" s="34" t="e">
        <f>VLOOKUP($A24,'mat2'!$A$1:$BE$400,E$1,FALSE)</f>
        <v>#N/A</v>
      </c>
      <c r="F24" s="34" t="e">
        <f>VLOOKUP($A24,'mat2'!$A$1:$BE$400,F$1,FALSE)</f>
        <v>#N/A</v>
      </c>
      <c r="G24" s="33" t="e">
        <f>VLOOKUP($A24,'mat2'!$A$1:$BE$400,G$1,FALSE)</f>
        <v>#N/A</v>
      </c>
      <c r="H24" s="46" t="e">
        <f>VLOOKUP($A24,'mat2'!$A$1:$BE$400,H$1,FALSE)</f>
        <v>#N/A</v>
      </c>
      <c r="I24" s="46" t="e">
        <f>VLOOKUP($A24,'mat2'!$A$1:$BE$400,I$1,FALSE)</f>
        <v>#N/A</v>
      </c>
      <c r="J24" s="33" t="e">
        <f>VLOOKUP($A24,'mat2'!$A$1:$BE$400,J$1,FALSE)</f>
        <v>#N/A</v>
      </c>
      <c r="K24" s="33" t="e">
        <f>VLOOKUP($A24,'mat2'!$A$1:$BE$400,K$1,FALSE)</f>
        <v>#N/A</v>
      </c>
      <c r="L24" s="33" t="e">
        <f>VLOOKUP($A24,'mat2'!$A$1:$BE$400,L$1,FALSE)</f>
        <v>#N/A</v>
      </c>
      <c r="M24" s="33" t="e">
        <f>VLOOKUP($A24,'mat2'!$A$1:$BE$400,M$1,FALSE)</f>
        <v>#N/A</v>
      </c>
      <c r="N24" s="46" t="e">
        <f>VLOOKUP($A24,'mat2'!$A$1:$BE$400,N$1,FALSE)</f>
        <v>#N/A</v>
      </c>
      <c r="O24" s="34" t="e">
        <f>VLOOKUP($A24,'mat2'!$A$1:$BE$400,O$1,FALSE)</f>
        <v>#N/A</v>
      </c>
      <c r="P24" s="46" t="e">
        <f>VLOOKUP($A24,'mat2'!$A$1:$BE$400,P$1,FALSE)</f>
        <v>#N/A</v>
      </c>
      <c r="Q24" s="34" t="e">
        <f>VLOOKUP($A24,'mat2'!$A$1:$BE$400,Q$1,FALSE)</f>
        <v>#N/A</v>
      </c>
      <c r="S24" s="206" t="e">
        <f t="shared" si="2"/>
        <v>#N/A</v>
      </c>
      <c r="T24" s="206" t="e">
        <f t="shared" si="3"/>
        <v>#N/A</v>
      </c>
      <c r="U24" s="209" t="e">
        <f t="shared" si="4"/>
        <v>#N/A</v>
      </c>
      <c r="V24" s="207" t="e">
        <f t="shared" si="0"/>
        <v>#N/A</v>
      </c>
      <c r="W24" s="212" t="e">
        <f t="shared" si="1"/>
        <v>#N/A</v>
      </c>
      <c r="X24" s="31"/>
      <c r="Y24" s="31"/>
      <c r="Z24" s="31"/>
      <c r="AA24" s="31"/>
      <c r="AB24" s="132"/>
    </row>
    <row r="25" spans="1:28">
      <c r="A25" t="e">
        <f t="shared" si="5"/>
        <v>#N/A</v>
      </c>
      <c r="B25" s="136">
        <f t="shared" ref="B25" si="14">B24+1</f>
        <v>16</v>
      </c>
      <c r="C25" s="3" t="e">
        <f>VLOOKUP($A25,'mat2'!$A$1:$BE$400,C$1,FALSE)</f>
        <v>#N/A</v>
      </c>
      <c r="D25" s="3" t="e">
        <f>VLOOKUP($A25,'mat2'!$A$1:$BE$400,D$1,FALSE)</f>
        <v>#N/A</v>
      </c>
      <c r="E25" s="34" t="e">
        <f>VLOOKUP($A25,'mat2'!$A$1:$BE$400,E$1,FALSE)</f>
        <v>#N/A</v>
      </c>
      <c r="F25" s="34" t="e">
        <f>VLOOKUP($A25,'mat2'!$A$1:$BE$400,F$1,FALSE)</f>
        <v>#N/A</v>
      </c>
      <c r="G25" s="33" t="e">
        <f>VLOOKUP($A25,'mat2'!$A$1:$BE$400,G$1,FALSE)</f>
        <v>#N/A</v>
      </c>
      <c r="H25" s="46" t="e">
        <f>VLOOKUP($A25,'mat2'!$A$1:$BE$400,H$1,FALSE)</f>
        <v>#N/A</v>
      </c>
      <c r="I25" s="46" t="e">
        <f>VLOOKUP($A25,'mat2'!$A$1:$BE$400,I$1,FALSE)</f>
        <v>#N/A</v>
      </c>
      <c r="J25" s="33" t="e">
        <f>VLOOKUP($A25,'mat2'!$A$1:$BE$400,J$1,FALSE)</f>
        <v>#N/A</v>
      </c>
      <c r="K25" s="33" t="e">
        <f>VLOOKUP($A25,'mat2'!$A$1:$BE$400,K$1,FALSE)</f>
        <v>#N/A</v>
      </c>
      <c r="L25" s="33" t="e">
        <f>VLOOKUP($A25,'mat2'!$A$1:$BE$400,L$1,FALSE)</f>
        <v>#N/A</v>
      </c>
      <c r="M25" s="33" t="e">
        <f>VLOOKUP($A25,'mat2'!$A$1:$BE$400,M$1,FALSE)</f>
        <v>#N/A</v>
      </c>
      <c r="N25" s="46" t="e">
        <f>VLOOKUP($A25,'mat2'!$A$1:$BE$400,N$1,FALSE)</f>
        <v>#N/A</v>
      </c>
      <c r="O25" s="34" t="e">
        <f>VLOOKUP($A25,'mat2'!$A$1:$BE$400,O$1,FALSE)</f>
        <v>#N/A</v>
      </c>
      <c r="P25" s="46" t="e">
        <f>VLOOKUP($A25,'mat2'!$A$1:$BE$400,P$1,FALSE)</f>
        <v>#N/A</v>
      </c>
      <c r="Q25" s="34" t="e">
        <f>VLOOKUP($A25,'mat2'!$A$1:$BE$400,Q$1,FALSE)</f>
        <v>#N/A</v>
      </c>
      <c r="S25" s="206" t="e">
        <f t="shared" si="2"/>
        <v>#N/A</v>
      </c>
      <c r="T25" s="206" t="e">
        <f t="shared" si="3"/>
        <v>#N/A</v>
      </c>
      <c r="U25" s="209" t="e">
        <f t="shared" si="4"/>
        <v>#N/A</v>
      </c>
      <c r="V25" s="207" t="e">
        <f t="shared" si="0"/>
        <v>#N/A</v>
      </c>
      <c r="W25" s="212" t="e">
        <f t="shared" si="1"/>
        <v>#N/A</v>
      </c>
      <c r="X25" s="31"/>
      <c r="Y25" s="31"/>
      <c r="Z25" s="31"/>
      <c r="AA25" s="31"/>
      <c r="AB25" s="132"/>
    </row>
    <row r="26" spans="1:28">
      <c r="A26" t="e">
        <f t="shared" si="5"/>
        <v>#N/A</v>
      </c>
      <c r="B26" s="136">
        <f t="shared" ref="B26" si="15">B25+1</f>
        <v>17</v>
      </c>
      <c r="C26" s="3" t="e">
        <f>VLOOKUP($A26,'mat2'!$A$1:$BE$400,C$1,FALSE)</f>
        <v>#N/A</v>
      </c>
      <c r="D26" s="3" t="e">
        <f>VLOOKUP($A26,'mat2'!$A$1:$BE$400,D$1,FALSE)</f>
        <v>#N/A</v>
      </c>
      <c r="E26" s="34" t="e">
        <f>VLOOKUP($A26,'mat2'!$A$1:$BE$400,E$1,FALSE)</f>
        <v>#N/A</v>
      </c>
      <c r="F26" s="34" t="e">
        <f>VLOOKUP($A26,'mat2'!$A$1:$BE$400,F$1,FALSE)</f>
        <v>#N/A</v>
      </c>
      <c r="G26" s="33" t="e">
        <f>VLOOKUP($A26,'mat2'!$A$1:$BE$400,G$1,FALSE)</f>
        <v>#N/A</v>
      </c>
      <c r="H26" s="46" t="e">
        <f>VLOOKUP($A26,'mat2'!$A$1:$BE$400,H$1,FALSE)</f>
        <v>#N/A</v>
      </c>
      <c r="I26" s="46" t="e">
        <f>VLOOKUP($A26,'mat2'!$A$1:$BE$400,I$1,FALSE)</f>
        <v>#N/A</v>
      </c>
      <c r="J26" s="33" t="e">
        <f>VLOOKUP($A26,'mat2'!$A$1:$BE$400,J$1,FALSE)</f>
        <v>#N/A</v>
      </c>
      <c r="K26" s="33" t="e">
        <f>VLOOKUP($A26,'mat2'!$A$1:$BE$400,K$1,FALSE)</f>
        <v>#N/A</v>
      </c>
      <c r="L26" s="33" t="e">
        <f>VLOOKUP($A26,'mat2'!$A$1:$BE$400,L$1,FALSE)</f>
        <v>#N/A</v>
      </c>
      <c r="M26" s="33" t="e">
        <f>VLOOKUP($A26,'mat2'!$A$1:$BE$400,M$1,FALSE)</f>
        <v>#N/A</v>
      </c>
      <c r="N26" s="46" t="e">
        <f>VLOOKUP($A26,'mat2'!$A$1:$BE$400,N$1,FALSE)</f>
        <v>#N/A</v>
      </c>
      <c r="O26" s="34" t="e">
        <f>VLOOKUP($A26,'mat2'!$A$1:$BE$400,O$1,FALSE)</f>
        <v>#N/A</v>
      </c>
      <c r="P26" s="46" t="e">
        <f>VLOOKUP($A26,'mat2'!$A$1:$BE$400,P$1,FALSE)</f>
        <v>#N/A</v>
      </c>
      <c r="Q26" s="34" t="e">
        <f>VLOOKUP($A26,'mat2'!$A$1:$BE$400,Q$1,FALSE)</f>
        <v>#N/A</v>
      </c>
      <c r="S26" s="206" t="e">
        <f t="shared" si="2"/>
        <v>#N/A</v>
      </c>
      <c r="T26" s="206" t="e">
        <f t="shared" si="3"/>
        <v>#N/A</v>
      </c>
      <c r="U26" s="209" t="e">
        <f t="shared" si="4"/>
        <v>#N/A</v>
      </c>
      <c r="V26" s="207" t="e">
        <f t="shared" si="0"/>
        <v>#N/A</v>
      </c>
      <c r="W26" s="212" t="e">
        <f t="shared" si="1"/>
        <v>#N/A</v>
      </c>
      <c r="X26" s="31"/>
      <c r="Y26" s="31"/>
      <c r="Z26" s="31"/>
      <c r="AA26" s="31"/>
      <c r="AB26" s="132"/>
    </row>
    <row r="27" spans="1:28">
      <c r="A27" t="e">
        <f t="shared" si="5"/>
        <v>#N/A</v>
      </c>
      <c r="B27" s="136">
        <f t="shared" ref="B27" si="16">B26+1</f>
        <v>18</v>
      </c>
      <c r="C27" s="3" t="e">
        <f>VLOOKUP($A27,'mat2'!$A$1:$BE$400,C$1,FALSE)</f>
        <v>#N/A</v>
      </c>
      <c r="D27" s="3" t="e">
        <f>VLOOKUP($A27,'mat2'!$A$1:$BE$400,D$1,FALSE)</f>
        <v>#N/A</v>
      </c>
      <c r="E27" s="34" t="e">
        <f>VLOOKUP($A27,'mat2'!$A$1:$BE$400,E$1,FALSE)</f>
        <v>#N/A</v>
      </c>
      <c r="F27" s="34" t="e">
        <f>VLOOKUP($A27,'mat2'!$A$1:$BE$400,F$1,FALSE)</f>
        <v>#N/A</v>
      </c>
      <c r="G27" s="33" t="e">
        <f>VLOOKUP($A27,'mat2'!$A$1:$BE$400,G$1,FALSE)</f>
        <v>#N/A</v>
      </c>
      <c r="H27" s="46" t="e">
        <f>VLOOKUP($A27,'mat2'!$A$1:$BE$400,H$1,FALSE)</f>
        <v>#N/A</v>
      </c>
      <c r="I27" s="46" t="e">
        <f>VLOOKUP($A27,'mat2'!$A$1:$BE$400,I$1,FALSE)</f>
        <v>#N/A</v>
      </c>
      <c r="J27" s="33" t="e">
        <f>VLOOKUP($A27,'mat2'!$A$1:$BE$400,J$1,FALSE)</f>
        <v>#N/A</v>
      </c>
      <c r="K27" s="33" t="e">
        <f>VLOOKUP($A27,'mat2'!$A$1:$BE$400,K$1,FALSE)</f>
        <v>#N/A</v>
      </c>
      <c r="L27" s="33" t="e">
        <f>VLOOKUP($A27,'mat2'!$A$1:$BE$400,L$1,FALSE)</f>
        <v>#N/A</v>
      </c>
      <c r="M27" s="33" t="e">
        <f>VLOOKUP($A27,'mat2'!$A$1:$BE$400,M$1,FALSE)</f>
        <v>#N/A</v>
      </c>
      <c r="N27" s="46" t="e">
        <f>VLOOKUP($A27,'mat2'!$A$1:$BE$400,N$1,FALSE)</f>
        <v>#N/A</v>
      </c>
      <c r="O27" s="34" t="e">
        <f>VLOOKUP($A27,'mat2'!$A$1:$BE$400,O$1,FALSE)</f>
        <v>#N/A</v>
      </c>
      <c r="P27" s="46" t="e">
        <f>VLOOKUP($A27,'mat2'!$A$1:$BE$400,P$1,FALSE)</f>
        <v>#N/A</v>
      </c>
      <c r="Q27" s="34" t="e">
        <f>VLOOKUP($A27,'mat2'!$A$1:$BE$400,Q$1,FALSE)</f>
        <v>#N/A</v>
      </c>
      <c r="S27" s="206" t="e">
        <f t="shared" si="2"/>
        <v>#N/A</v>
      </c>
      <c r="T27" s="206" t="e">
        <f t="shared" si="3"/>
        <v>#N/A</v>
      </c>
      <c r="U27" s="209" t="e">
        <f t="shared" si="4"/>
        <v>#N/A</v>
      </c>
      <c r="V27" s="207" t="e">
        <f t="shared" si="0"/>
        <v>#N/A</v>
      </c>
      <c r="W27" s="212" t="e">
        <f t="shared" si="1"/>
        <v>#N/A</v>
      </c>
      <c r="X27" s="31"/>
      <c r="Y27" s="31"/>
      <c r="Z27" s="31"/>
      <c r="AA27" s="31"/>
      <c r="AB27" s="132"/>
    </row>
    <row r="28" spans="1:28">
      <c r="A28" t="e">
        <f t="shared" si="5"/>
        <v>#N/A</v>
      </c>
      <c r="B28" s="136">
        <f t="shared" ref="B28" si="17">B27+1</f>
        <v>19</v>
      </c>
      <c r="C28" s="3" t="e">
        <f>VLOOKUP($A28,'mat2'!$A$1:$BE$400,C$1,FALSE)</f>
        <v>#N/A</v>
      </c>
      <c r="D28" s="3" t="e">
        <f>VLOOKUP($A28,'mat2'!$A$1:$BE$400,D$1,FALSE)</f>
        <v>#N/A</v>
      </c>
      <c r="E28" s="34" t="e">
        <f>VLOOKUP($A28,'mat2'!$A$1:$BE$400,E$1,FALSE)</f>
        <v>#N/A</v>
      </c>
      <c r="F28" s="34" t="e">
        <f>VLOOKUP($A28,'mat2'!$A$1:$BE$400,F$1,FALSE)</f>
        <v>#N/A</v>
      </c>
      <c r="G28" s="33" t="e">
        <f>VLOOKUP($A28,'mat2'!$A$1:$BE$400,G$1,FALSE)</f>
        <v>#N/A</v>
      </c>
      <c r="H28" s="46" t="e">
        <f>VLOOKUP($A28,'mat2'!$A$1:$BE$400,H$1,FALSE)</f>
        <v>#N/A</v>
      </c>
      <c r="I28" s="46" t="e">
        <f>VLOOKUP($A28,'mat2'!$A$1:$BE$400,I$1,FALSE)</f>
        <v>#N/A</v>
      </c>
      <c r="J28" s="33" t="e">
        <f>VLOOKUP($A28,'mat2'!$A$1:$BE$400,J$1,FALSE)</f>
        <v>#N/A</v>
      </c>
      <c r="K28" s="33" t="e">
        <f>VLOOKUP($A28,'mat2'!$A$1:$BE$400,K$1,FALSE)</f>
        <v>#N/A</v>
      </c>
      <c r="L28" s="33" t="e">
        <f>VLOOKUP($A28,'mat2'!$A$1:$BE$400,L$1,FALSE)</f>
        <v>#N/A</v>
      </c>
      <c r="M28" s="33" t="e">
        <f>VLOOKUP($A28,'mat2'!$A$1:$BE$400,M$1,FALSE)</f>
        <v>#N/A</v>
      </c>
      <c r="N28" s="46" t="e">
        <f>VLOOKUP($A28,'mat2'!$A$1:$BE$400,N$1,FALSE)</f>
        <v>#N/A</v>
      </c>
      <c r="O28" s="34" t="e">
        <f>VLOOKUP($A28,'mat2'!$A$1:$BE$400,O$1,FALSE)</f>
        <v>#N/A</v>
      </c>
      <c r="P28" s="46" t="e">
        <f>VLOOKUP($A28,'mat2'!$A$1:$BE$400,P$1,FALSE)</f>
        <v>#N/A</v>
      </c>
      <c r="Q28" s="34" t="e">
        <f>VLOOKUP($A28,'mat2'!$A$1:$BE$400,Q$1,FALSE)</f>
        <v>#N/A</v>
      </c>
      <c r="S28" s="206" t="e">
        <f t="shared" si="2"/>
        <v>#N/A</v>
      </c>
      <c r="T28" s="206" t="e">
        <f t="shared" si="3"/>
        <v>#N/A</v>
      </c>
      <c r="U28" s="209" t="e">
        <f t="shared" si="4"/>
        <v>#N/A</v>
      </c>
      <c r="V28" s="207" t="e">
        <f t="shared" si="0"/>
        <v>#N/A</v>
      </c>
      <c r="W28" s="212" t="e">
        <f t="shared" si="1"/>
        <v>#N/A</v>
      </c>
      <c r="X28" s="31"/>
      <c r="Y28" s="31"/>
      <c r="Z28" s="31"/>
      <c r="AA28" s="31"/>
      <c r="AB28" s="132"/>
    </row>
    <row r="29" spans="1:28">
      <c r="A29" t="e">
        <f t="shared" si="5"/>
        <v>#N/A</v>
      </c>
      <c r="B29" s="136">
        <f t="shared" ref="B29" si="18">B28+1</f>
        <v>20</v>
      </c>
      <c r="C29" s="3" t="e">
        <f>VLOOKUP($A29,'mat2'!$A$1:$BE$400,C$1,FALSE)</f>
        <v>#N/A</v>
      </c>
      <c r="D29" s="3" t="e">
        <f>VLOOKUP($A29,'mat2'!$A$1:$BE$400,D$1,FALSE)</f>
        <v>#N/A</v>
      </c>
      <c r="E29" s="34" t="e">
        <f>VLOOKUP($A29,'mat2'!$A$1:$BE$400,E$1,FALSE)</f>
        <v>#N/A</v>
      </c>
      <c r="F29" s="34" t="e">
        <f>VLOOKUP($A29,'mat2'!$A$1:$BE$400,F$1,FALSE)</f>
        <v>#N/A</v>
      </c>
      <c r="G29" s="33" t="e">
        <f>VLOOKUP($A29,'mat2'!$A$1:$BE$400,G$1,FALSE)</f>
        <v>#N/A</v>
      </c>
      <c r="H29" s="46" t="e">
        <f>VLOOKUP($A29,'mat2'!$A$1:$BE$400,H$1,FALSE)</f>
        <v>#N/A</v>
      </c>
      <c r="I29" s="46" t="e">
        <f>VLOOKUP($A29,'mat2'!$A$1:$BE$400,I$1,FALSE)</f>
        <v>#N/A</v>
      </c>
      <c r="J29" s="33" t="e">
        <f>VLOOKUP($A29,'mat2'!$A$1:$BE$400,J$1,FALSE)</f>
        <v>#N/A</v>
      </c>
      <c r="K29" s="33" t="e">
        <f>VLOOKUP($A29,'mat2'!$A$1:$BE$400,K$1,FALSE)</f>
        <v>#N/A</v>
      </c>
      <c r="L29" s="33" t="e">
        <f>VLOOKUP($A29,'mat2'!$A$1:$BE$400,L$1,FALSE)</f>
        <v>#N/A</v>
      </c>
      <c r="M29" s="33" t="e">
        <f>VLOOKUP($A29,'mat2'!$A$1:$BE$400,M$1,FALSE)</f>
        <v>#N/A</v>
      </c>
      <c r="N29" s="46" t="e">
        <f>VLOOKUP($A29,'mat2'!$A$1:$BE$400,N$1,FALSE)</f>
        <v>#N/A</v>
      </c>
      <c r="O29" s="34" t="e">
        <f>VLOOKUP($A29,'mat2'!$A$1:$BE$400,O$1,FALSE)</f>
        <v>#N/A</v>
      </c>
      <c r="P29" s="46" t="e">
        <f>VLOOKUP($A29,'mat2'!$A$1:$BE$400,P$1,FALSE)</f>
        <v>#N/A</v>
      </c>
      <c r="Q29" s="34" t="e">
        <f>VLOOKUP($A29,'mat2'!$A$1:$BE$400,Q$1,FALSE)</f>
        <v>#N/A</v>
      </c>
      <c r="S29" s="206" t="e">
        <f t="shared" si="2"/>
        <v>#N/A</v>
      </c>
      <c r="T29" s="206" t="e">
        <f t="shared" si="3"/>
        <v>#N/A</v>
      </c>
      <c r="U29" s="209" t="e">
        <f t="shared" si="4"/>
        <v>#N/A</v>
      </c>
      <c r="V29" s="207" t="e">
        <f t="shared" si="0"/>
        <v>#N/A</v>
      </c>
      <c r="W29" s="212" t="e">
        <f t="shared" si="1"/>
        <v>#N/A</v>
      </c>
      <c r="X29" s="31"/>
      <c r="Y29" s="31"/>
      <c r="Z29" s="31"/>
      <c r="AA29" s="31"/>
      <c r="AB29" s="132"/>
    </row>
    <row r="30" spans="1:28">
      <c r="A30" t="e">
        <f t="shared" si="5"/>
        <v>#N/A</v>
      </c>
      <c r="B30" s="136">
        <f t="shared" ref="B30" si="19">B29+1</f>
        <v>21</v>
      </c>
      <c r="C30" s="3" t="e">
        <f>VLOOKUP($A30,'mat2'!$A$1:$BE$400,C$1,FALSE)</f>
        <v>#N/A</v>
      </c>
      <c r="D30" s="3" t="e">
        <f>VLOOKUP($A30,'mat2'!$A$1:$BE$400,D$1,FALSE)</f>
        <v>#N/A</v>
      </c>
      <c r="E30" s="34" t="e">
        <f>VLOOKUP($A30,'mat2'!$A$1:$BE$400,E$1,FALSE)</f>
        <v>#N/A</v>
      </c>
      <c r="F30" s="34" t="e">
        <f>VLOOKUP($A30,'mat2'!$A$1:$BE$400,F$1,FALSE)</f>
        <v>#N/A</v>
      </c>
      <c r="G30" s="33" t="e">
        <f>VLOOKUP($A30,'mat2'!$A$1:$BE$400,G$1,FALSE)</f>
        <v>#N/A</v>
      </c>
      <c r="H30" s="46" t="e">
        <f>VLOOKUP($A30,'mat2'!$A$1:$BE$400,H$1,FALSE)</f>
        <v>#N/A</v>
      </c>
      <c r="I30" s="46" t="e">
        <f>VLOOKUP($A30,'mat2'!$A$1:$BE$400,I$1,FALSE)</f>
        <v>#N/A</v>
      </c>
      <c r="J30" s="33" t="e">
        <f>VLOOKUP($A30,'mat2'!$A$1:$BE$400,J$1,FALSE)</f>
        <v>#N/A</v>
      </c>
      <c r="K30" s="33" t="e">
        <f>VLOOKUP($A30,'mat2'!$A$1:$BE$400,K$1,FALSE)</f>
        <v>#N/A</v>
      </c>
      <c r="L30" s="33" t="e">
        <f>VLOOKUP($A30,'mat2'!$A$1:$BE$400,L$1,FALSE)</f>
        <v>#N/A</v>
      </c>
      <c r="M30" s="33" t="e">
        <f>VLOOKUP($A30,'mat2'!$A$1:$BE$400,M$1,FALSE)</f>
        <v>#N/A</v>
      </c>
      <c r="N30" s="46" t="e">
        <f>VLOOKUP($A30,'mat2'!$A$1:$BE$400,N$1,FALSE)</f>
        <v>#N/A</v>
      </c>
      <c r="O30" s="34" t="e">
        <f>VLOOKUP($A30,'mat2'!$A$1:$BE$400,O$1,FALSE)</f>
        <v>#N/A</v>
      </c>
      <c r="P30" s="46" t="e">
        <f>VLOOKUP($A30,'mat2'!$A$1:$BE$400,P$1,FALSE)</f>
        <v>#N/A</v>
      </c>
      <c r="Q30" s="34" t="e">
        <f>VLOOKUP($A30,'mat2'!$A$1:$BE$400,Q$1,FALSE)</f>
        <v>#N/A</v>
      </c>
      <c r="S30" s="206" t="e">
        <f t="shared" si="2"/>
        <v>#N/A</v>
      </c>
      <c r="T30" s="206" t="e">
        <f t="shared" si="3"/>
        <v>#N/A</v>
      </c>
      <c r="U30" s="209" t="e">
        <f t="shared" si="4"/>
        <v>#N/A</v>
      </c>
      <c r="V30" s="207" t="e">
        <f t="shared" si="0"/>
        <v>#N/A</v>
      </c>
      <c r="W30" s="212" t="e">
        <f t="shared" si="1"/>
        <v>#N/A</v>
      </c>
      <c r="X30" s="31"/>
      <c r="Y30" s="31"/>
      <c r="Z30" s="31"/>
      <c r="AA30" s="31"/>
      <c r="AB30" s="132"/>
    </row>
    <row r="31" spans="1:28">
      <c r="A31" t="e">
        <f t="shared" si="5"/>
        <v>#N/A</v>
      </c>
      <c r="B31" s="136">
        <f t="shared" ref="B31" si="20">B30+1</f>
        <v>22</v>
      </c>
      <c r="C31" s="3" t="e">
        <f>VLOOKUP($A31,'mat2'!$A$1:$BE$400,C$1,FALSE)</f>
        <v>#N/A</v>
      </c>
      <c r="D31" s="3" t="e">
        <f>VLOOKUP($A31,'mat2'!$A$1:$BE$400,D$1,FALSE)</f>
        <v>#N/A</v>
      </c>
      <c r="E31" s="34" t="e">
        <f>VLOOKUP($A31,'mat2'!$A$1:$BE$400,E$1,FALSE)</f>
        <v>#N/A</v>
      </c>
      <c r="F31" s="34" t="e">
        <f>VLOOKUP($A31,'mat2'!$A$1:$BE$400,F$1,FALSE)</f>
        <v>#N/A</v>
      </c>
      <c r="G31" s="33" t="e">
        <f>VLOOKUP($A31,'mat2'!$A$1:$BE$400,G$1,FALSE)</f>
        <v>#N/A</v>
      </c>
      <c r="H31" s="46" t="e">
        <f>VLOOKUP($A31,'mat2'!$A$1:$BE$400,H$1,FALSE)</f>
        <v>#N/A</v>
      </c>
      <c r="I31" s="46" t="e">
        <f>VLOOKUP($A31,'mat2'!$A$1:$BE$400,I$1,FALSE)</f>
        <v>#N/A</v>
      </c>
      <c r="J31" s="33" t="e">
        <f>VLOOKUP($A31,'mat2'!$A$1:$BE$400,J$1,FALSE)</f>
        <v>#N/A</v>
      </c>
      <c r="K31" s="33" t="e">
        <f>VLOOKUP($A31,'mat2'!$A$1:$BE$400,K$1,FALSE)</f>
        <v>#N/A</v>
      </c>
      <c r="L31" s="33" t="e">
        <f>VLOOKUP($A31,'mat2'!$A$1:$BE$400,L$1,FALSE)</f>
        <v>#N/A</v>
      </c>
      <c r="M31" s="33" t="e">
        <f>VLOOKUP($A31,'mat2'!$A$1:$BE$400,M$1,FALSE)</f>
        <v>#N/A</v>
      </c>
      <c r="N31" s="46" t="e">
        <f>VLOOKUP($A31,'mat2'!$A$1:$BE$400,N$1,FALSE)</f>
        <v>#N/A</v>
      </c>
      <c r="O31" s="34" t="e">
        <f>VLOOKUP($A31,'mat2'!$A$1:$BE$400,O$1,FALSE)</f>
        <v>#N/A</v>
      </c>
      <c r="P31" s="46" t="e">
        <f>VLOOKUP($A31,'mat2'!$A$1:$BE$400,P$1,FALSE)</f>
        <v>#N/A</v>
      </c>
      <c r="Q31" s="34" t="e">
        <f>VLOOKUP($A31,'mat2'!$A$1:$BE$400,Q$1,FALSE)</f>
        <v>#N/A</v>
      </c>
      <c r="S31" s="206" t="e">
        <f t="shared" si="2"/>
        <v>#N/A</v>
      </c>
      <c r="T31" s="206" t="e">
        <f t="shared" si="3"/>
        <v>#N/A</v>
      </c>
      <c r="U31" s="209" t="e">
        <f t="shared" si="4"/>
        <v>#N/A</v>
      </c>
      <c r="V31" s="207" t="e">
        <f t="shared" si="0"/>
        <v>#N/A</v>
      </c>
      <c r="W31" s="212" t="e">
        <f t="shared" si="1"/>
        <v>#N/A</v>
      </c>
      <c r="X31" s="31"/>
      <c r="Y31" s="31"/>
      <c r="Z31" s="31"/>
      <c r="AA31" s="31"/>
      <c r="AB31" s="132"/>
    </row>
    <row r="32" spans="1:28">
      <c r="A32" t="e">
        <f t="shared" si="5"/>
        <v>#N/A</v>
      </c>
      <c r="B32" s="136">
        <f t="shared" ref="B32" si="21">B31+1</f>
        <v>23</v>
      </c>
      <c r="C32" s="3" t="e">
        <f>VLOOKUP($A32,'mat2'!$A$1:$BE$400,C$1,FALSE)</f>
        <v>#N/A</v>
      </c>
      <c r="D32" s="3" t="e">
        <f>VLOOKUP($A32,'mat2'!$A$1:$BE$400,D$1,FALSE)</f>
        <v>#N/A</v>
      </c>
      <c r="E32" s="34" t="e">
        <f>VLOOKUP($A32,'mat2'!$A$1:$BE$400,E$1,FALSE)</f>
        <v>#N/A</v>
      </c>
      <c r="F32" s="34" t="e">
        <f>VLOOKUP($A32,'mat2'!$A$1:$BE$400,F$1,FALSE)</f>
        <v>#N/A</v>
      </c>
      <c r="G32" s="33" t="e">
        <f>VLOOKUP($A32,'mat2'!$A$1:$BE$400,G$1,FALSE)</f>
        <v>#N/A</v>
      </c>
      <c r="H32" s="46" t="e">
        <f>VLOOKUP($A32,'mat2'!$A$1:$BE$400,H$1,FALSE)</f>
        <v>#N/A</v>
      </c>
      <c r="I32" s="46" t="e">
        <f>VLOOKUP($A32,'mat2'!$A$1:$BE$400,I$1,FALSE)</f>
        <v>#N/A</v>
      </c>
      <c r="J32" s="33" t="e">
        <f>VLOOKUP($A32,'mat2'!$A$1:$BE$400,J$1,FALSE)</f>
        <v>#N/A</v>
      </c>
      <c r="K32" s="33" t="e">
        <f>VLOOKUP($A32,'mat2'!$A$1:$BE$400,K$1,FALSE)</f>
        <v>#N/A</v>
      </c>
      <c r="L32" s="33" t="e">
        <f>VLOOKUP($A32,'mat2'!$A$1:$BE$400,L$1,FALSE)</f>
        <v>#N/A</v>
      </c>
      <c r="M32" s="33" t="e">
        <f>VLOOKUP($A32,'mat2'!$A$1:$BE$400,M$1,FALSE)</f>
        <v>#N/A</v>
      </c>
      <c r="N32" s="46" t="e">
        <f>VLOOKUP($A32,'mat2'!$A$1:$BE$400,N$1,FALSE)</f>
        <v>#N/A</v>
      </c>
      <c r="O32" s="34" t="e">
        <f>VLOOKUP($A32,'mat2'!$A$1:$BE$400,O$1,FALSE)</f>
        <v>#N/A</v>
      </c>
      <c r="P32" s="46" t="e">
        <f>VLOOKUP($A32,'mat2'!$A$1:$BE$400,P$1,FALSE)</f>
        <v>#N/A</v>
      </c>
      <c r="Q32" s="34" t="e">
        <f>VLOOKUP($A32,'mat2'!$A$1:$BE$400,Q$1,FALSE)</f>
        <v>#N/A</v>
      </c>
      <c r="S32" s="206" t="e">
        <f t="shared" si="2"/>
        <v>#N/A</v>
      </c>
      <c r="T32" s="206" t="e">
        <f t="shared" si="3"/>
        <v>#N/A</v>
      </c>
      <c r="U32" s="209" t="e">
        <f t="shared" si="4"/>
        <v>#N/A</v>
      </c>
      <c r="V32" s="207" t="e">
        <f t="shared" si="0"/>
        <v>#N/A</v>
      </c>
      <c r="W32" s="212" t="e">
        <f t="shared" si="1"/>
        <v>#N/A</v>
      </c>
      <c r="X32" s="31"/>
      <c r="Y32" s="31"/>
      <c r="Z32" s="31"/>
      <c r="AA32" s="31"/>
      <c r="AB32" s="132"/>
    </row>
    <row r="33" spans="1:28">
      <c r="A33" t="e">
        <f t="shared" si="5"/>
        <v>#N/A</v>
      </c>
      <c r="B33" s="136">
        <f t="shared" ref="B33" si="22">B32+1</f>
        <v>24</v>
      </c>
      <c r="C33" s="3" t="e">
        <f>VLOOKUP($A33,'mat2'!$A$1:$BE$400,C$1,FALSE)</f>
        <v>#N/A</v>
      </c>
      <c r="D33" s="3" t="e">
        <f>VLOOKUP($A33,'mat2'!$A$1:$BE$400,D$1,FALSE)</f>
        <v>#N/A</v>
      </c>
      <c r="E33" s="34" t="e">
        <f>VLOOKUP($A33,'mat2'!$A$1:$BE$400,E$1,FALSE)</f>
        <v>#N/A</v>
      </c>
      <c r="F33" s="34" t="e">
        <f>VLOOKUP($A33,'mat2'!$A$1:$BE$400,F$1,FALSE)</f>
        <v>#N/A</v>
      </c>
      <c r="G33" s="33" t="e">
        <f>VLOOKUP($A33,'mat2'!$A$1:$BE$400,G$1,FALSE)</f>
        <v>#N/A</v>
      </c>
      <c r="H33" s="46" t="e">
        <f>VLOOKUP($A33,'mat2'!$A$1:$BE$400,H$1,FALSE)</f>
        <v>#N/A</v>
      </c>
      <c r="I33" s="46" t="e">
        <f>VLOOKUP($A33,'mat2'!$A$1:$BE$400,I$1,FALSE)</f>
        <v>#N/A</v>
      </c>
      <c r="J33" s="33" t="e">
        <f>VLOOKUP($A33,'mat2'!$A$1:$BE$400,J$1,FALSE)</f>
        <v>#N/A</v>
      </c>
      <c r="K33" s="33" t="e">
        <f>VLOOKUP($A33,'mat2'!$A$1:$BE$400,K$1,FALSE)</f>
        <v>#N/A</v>
      </c>
      <c r="L33" s="33" t="e">
        <f>VLOOKUP($A33,'mat2'!$A$1:$BE$400,L$1,FALSE)</f>
        <v>#N/A</v>
      </c>
      <c r="M33" s="33" t="e">
        <f>VLOOKUP($A33,'mat2'!$A$1:$BE$400,M$1,FALSE)</f>
        <v>#N/A</v>
      </c>
      <c r="N33" s="46" t="e">
        <f>VLOOKUP($A33,'mat2'!$A$1:$BE$400,N$1,FALSE)</f>
        <v>#N/A</v>
      </c>
      <c r="O33" s="34" t="e">
        <f>VLOOKUP($A33,'mat2'!$A$1:$BE$400,O$1,FALSE)</f>
        <v>#N/A</v>
      </c>
      <c r="P33" s="46" t="e">
        <f>VLOOKUP($A33,'mat2'!$A$1:$BE$400,P$1,FALSE)</f>
        <v>#N/A</v>
      </c>
      <c r="Q33" s="34" t="e">
        <f>VLOOKUP($A33,'mat2'!$A$1:$BE$400,Q$1,FALSE)</f>
        <v>#N/A</v>
      </c>
      <c r="S33" s="206" t="e">
        <f t="shared" si="2"/>
        <v>#N/A</v>
      </c>
      <c r="T33" s="206" t="e">
        <f t="shared" si="3"/>
        <v>#N/A</v>
      </c>
      <c r="U33" s="209" t="e">
        <f t="shared" si="4"/>
        <v>#N/A</v>
      </c>
      <c r="V33" s="207" t="e">
        <f t="shared" si="0"/>
        <v>#N/A</v>
      </c>
      <c r="W33" s="212" t="e">
        <f t="shared" si="1"/>
        <v>#N/A</v>
      </c>
      <c r="X33" s="31"/>
      <c r="Y33" s="31"/>
      <c r="Z33" s="31"/>
      <c r="AA33" s="31"/>
      <c r="AB33" s="132"/>
    </row>
    <row r="34" spans="1:28">
      <c r="A34" t="e">
        <f t="shared" si="5"/>
        <v>#N/A</v>
      </c>
      <c r="B34" s="136">
        <f t="shared" ref="B34" si="23">B33+1</f>
        <v>25</v>
      </c>
      <c r="C34" s="3" t="e">
        <f>VLOOKUP($A34,'mat2'!$A$1:$BE$400,C$1,FALSE)</f>
        <v>#N/A</v>
      </c>
      <c r="D34" s="3" t="e">
        <f>VLOOKUP($A34,'mat2'!$A$1:$BE$400,D$1,FALSE)</f>
        <v>#N/A</v>
      </c>
      <c r="E34" s="34" t="e">
        <f>VLOOKUP($A34,'mat2'!$A$1:$BE$400,E$1,FALSE)</f>
        <v>#N/A</v>
      </c>
      <c r="F34" s="34" t="e">
        <f>VLOOKUP($A34,'mat2'!$A$1:$BE$400,F$1,FALSE)</f>
        <v>#N/A</v>
      </c>
      <c r="G34" s="33" t="e">
        <f>VLOOKUP($A34,'mat2'!$A$1:$BE$400,G$1,FALSE)</f>
        <v>#N/A</v>
      </c>
      <c r="H34" s="46" t="e">
        <f>VLOOKUP($A34,'mat2'!$A$1:$BE$400,H$1,FALSE)</f>
        <v>#N/A</v>
      </c>
      <c r="I34" s="46" t="e">
        <f>VLOOKUP($A34,'mat2'!$A$1:$BE$400,I$1,FALSE)</f>
        <v>#N/A</v>
      </c>
      <c r="J34" s="33" t="e">
        <f>VLOOKUP($A34,'mat2'!$A$1:$BE$400,J$1,FALSE)</f>
        <v>#N/A</v>
      </c>
      <c r="K34" s="33" t="e">
        <f>VLOOKUP($A34,'mat2'!$A$1:$BE$400,K$1,FALSE)</f>
        <v>#N/A</v>
      </c>
      <c r="L34" s="33" t="e">
        <f>VLOOKUP($A34,'mat2'!$A$1:$BE$400,L$1,FALSE)</f>
        <v>#N/A</v>
      </c>
      <c r="M34" s="33" t="e">
        <f>VLOOKUP($A34,'mat2'!$A$1:$BE$400,M$1,FALSE)</f>
        <v>#N/A</v>
      </c>
      <c r="N34" s="46" t="e">
        <f>VLOOKUP($A34,'mat2'!$A$1:$BE$400,N$1,FALSE)</f>
        <v>#N/A</v>
      </c>
      <c r="O34" s="34" t="e">
        <f>VLOOKUP($A34,'mat2'!$A$1:$BE$400,O$1,FALSE)</f>
        <v>#N/A</v>
      </c>
      <c r="P34" s="46" t="e">
        <f>VLOOKUP($A34,'mat2'!$A$1:$BE$400,P$1,FALSE)</f>
        <v>#N/A</v>
      </c>
      <c r="Q34" s="34" t="e">
        <f>VLOOKUP($A34,'mat2'!$A$1:$BE$400,Q$1,FALSE)</f>
        <v>#N/A</v>
      </c>
      <c r="S34" s="206" t="e">
        <f t="shared" si="2"/>
        <v>#N/A</v>
      </c>
      <c r="T34" s="206" t="e">
        <f t="shared" si="3"/>
        <v>#N/A</v>
      </c>
      <c r="U34" s="209" t="e">
        <f t="shared" si="4"/>
        <v>#N/A</v>
      </c>
      <c r="V34" s="207" t="e">
        <f t="shared" si="0"/>
        <v>#N/A</v>
      </c>
      <c r="W34" s="212" t="e">
        <f t="shared" si="1"/>
        <v>#N/A</v>
      </c>
      <c r="X34" s="31"/>
      <c r="Y34" s="31"/>
      <c r="Z34" s="31"/>
      <c r="AA34" s="31"/>
      <c r="AB34" s="132"/>
    </row>
    <row r="35" spans="1:28">
      <c r="A35" t="e">
        <f t="shared" si="5"/>
        <v>#N/A</v>
      </c>
      <c r="B35" s="136">
        <f t="shared" ref="B35" si="24">B34+1</f>
        <v>26</v>
      </c>
      <c r="C35" s="3" t="e">
        <f>VLOOKUP($A35,'mat2'!$A$1:$BE$400,C$1,FALSE)</f>
        <v>#N/A</v>
      </c>
      <c r="D35" s="3" t="e">
        <f>VLOOKUP($A35,'mat2'!$A$1:$BE$400,D$1,FALSE)</f>
        <v>#N/A</v>
      </c>
      <c r="E35" s="34" t="e">
        <f>VLOOKUP($A35,'mat2'!$A$1:$BE$400,E$1,FALSE)</f>
        <v>#N/A</v>
      </c>
      <c r="F35" s="34" t="e">
        <f>VLOOKUP($A35,'mat2'!$A$1:$BE$400,F$1,FALSE)</f>
        <v>#N/A</v>
      </c>
      <c r="G35" s="33" t="e">
        <f>VLOOKUP($A35,'mat2'!$A$1:$BE$400,G$1,FALSE)</f>
        <v>#N/A</v>
      </c>
      <c r="H35" s="46" t="e">
        <f>VLOOKUP($A35,'mat2'!$A$1:$BE$400,H$1,FALSE)</f>
        <v>#N/A</v>
      </c>
      <c r="I35" s="46" t="e">
        <f>VLOOKUP($A35,'mat2'!$A$1:$BE$400,I$1,FALSE)</f>
        <v>#N/A</v>
      </c>
      <c r="J35" s="33" t="e">
        <f>VLOOKUP($A35,'mat2'!$A$1:$BE$400,J$1,FALSE)</f>
        <v>#N/A</v>
      </c>
      <c r="K35" s="33" t="e">
        <f>VLOOKUP($A35,'mat2'!$A$1:$BE$400,K$1,FALSE)</f>
        <v>#N/A</v>
      </c>
      <c r="L35" s="33" t="e">
        <f>VLOOKUP($A35,'mat2'!$A$1:$BE$400,L$1,FALSE)</f>
        <v>#N/A</v>
      </c>
      <c r="M35" s="33" t="e">
        <f>VLOOKUP($A35,'mat2'!$A$1:$BE$400,M$1,FALSE)</f>
        <v>#N/A</v>
      </c>
      <c r="N35" s="46" t="e">
        <f>VLOOKUP($A35,'mat2'!$A$1:$BE$400,N$1,FALSE)</f>
        <v>#N/A</v>
      </c>
      <c r="O35" s="34" t="e">
        <f>VLOOKUP($A35,'mat2'!$A$1:$BE$400,O$1,FALSE)</f>
        <v>#N/A</v>
      </c>
      <c r="P35" s="46" t="e">
        <f>VLOOKUP($A35,'mat2'!$A$1:$BE$400,P$1,FALSE)</f>
        <v>#N/A</v>
      </c>
      <c r="Q35" s="34" t="e">
        <f>VLOOKUP($A35,'mat2'!$A$1:$BE$400,Q$1,FALSE)</f>
        <v>#N/A</v>
      </c>
      <c r="S35" s="206" t="e">
        <f t="shared" si="2"/>
        <v>#N/A</v>
      </c>
      <c r="T35" s="206" t="e">
        <f t="shared" si="3"/>
        <v>#N/A</v>
      </c>
      <c r="U35" s="209" t="e">
        <f t="shared" si="4"/>
        <v>#N/A</v>
      </c>
      <c r="V35" s="207" t="e">
        <f t="shared" si="0"/>
        <v>#N/A</v>
      </c>
      <c r="W35" s="212" t="e">
        <f t="shared" si="1"/>
        <v>#N/A</v>
      </c>
      <c r="X35" s="31"/>
      <c r="Y35" s="31"/>
      <c r="Z35" s="31"/>
      <c r="AA35" s="31"/>
      <c r="AB35" s="132"/>
    </row>
    <row r="36" spans="1:28">
      <c r="A36" t="e">
        <f t="shared" si="5"/>
        <v>#N/A</v>
      </c>
      <c r="B36" s="136">
        <f t="shared" ref="B36" si="25">B35+1</f>
        <v>27</v>
      </c>
      <c r="C36" s="3" t="e">
        <f>VLOOKUP($A36,'mat2'!$A$1:$BE$400,C$1,FALSE)</f>
        <v>#N/A</v>
      </c>
      <c r="D36" s="3" t="e">
        <f>VLOOKUP($A36,'mat2'!$A$1:$BE$400,D$1,FALSE)</f>
        <v>#N/A</v>
      </c>
      <c r="E36" s="34" t="e">
        <f>VLOOKUP($A36,'mat2'!$A$1:$BE$400,E$1,FALSE)</f>
        <v>#N/A</v>
      </c>
      <c r="F36" s="34" t="e">
        <f>VLOOKUP($A36,'mat2'!$A$1:$BE$400,F$1,FALSE)</f>
        <v>#N/A</v>
      </c>
      <c r="G36" s="33" t="e">
        <f>VLOOKUP($A36,'mat2'!$A$1:$BE$400,G$1,FALSE)</f>
        <v>#N/A</v>
      </c>
      <c r="H36" s="46" t="e">
        <f>VLOOKUP($A36,'mat2'!$A$1:$BE$400,H$1,FALSE)</f>
        <v>#N/A</v>
      </c>
      <c r="I36" s="46" t="e">
        <f>VLOOKUP($A36,'mat2'!$A$1:$BE$400,I$1,FALSE)</f>
        <v>#N/A</v>
      </c>
      <c r="J36" s="33" t="e">
        <f>VLOOKUP($A36,'mat2'!$A$1:$BE$400,J$1,FALSE)</f>
        <v>#N/A</v>
      </c>
      <c r="K36" s="33" t="e">
        <f>VLOOKUP($A36,'mat2'!$A$1:$BE$400,K$1,FALSE)</f>
        <v>#N/A</v>
      </c>
      <c r="L36" s="33" t="e">
        <f>VLOOKUP($A36,'mat2'!$A$1:$BE$400,L$1,FALSE)</f>
        <v>#N/A</v>
      </c>
      <c r="M36" s="33" t="e">
        <f>VLOOKUP($A36,'mat2'!$A$1:$BE$400,M$1,FALSE)</f>
        <v>#N/A</v>
      </c>
      <c r="N36" s="46" t="e">
        <f>VLOOKUP($A36,'mat2'!$A$1:$BE$400,N$1,FALSE)</f>
        <v>#N/A</v>
      </c>
      <c r="O36" s="34" t="e">
        <f>VLOOKUP($A36,'mat2'!$A$1:$BE$400,O$1,FALSE)</f>
        <v>#N/A</v>
      </c>
      <c r="P36" s="46" t="e">
        <f>VLOOKUP($A36,'mat2'!$A$1:$BE$400,P$1,FALSE)</f>
        <v>#N/A</v>
      </c>
      <c r="Q36" s="34" t="e">
        <f>VLOOKUP($A36,'mat2'!$A$1:$BE$400,Q$1,FALSE)</f>
        <v>#N/A</v>
      </c>
      <c r="S36" s="206" t="e">
        <f t="shared" si="2"/>
        <v>#N/A</v>
      </c>
      <c r="T36" s="206" t="e">
        <f t="shared" si="3"/>
        <v>#N/A</v>
      </c>
      <c r="U36" s="209" t="e">
        <f t="shared" si="4"/>
        <v>#N/A</v>
      </c>
      <c r="V36" s="207" t="e">
        <f t="shared" si="0"/>
        <v>#N/A</v>
      </c>
      <c r="W36" s="212" t="e">
        <f t="shared" si="1"/>
        <v>#N/A</v>
      </c>
      <c r="X36" s="31"/>
      <c r="Y36" s="31"/>
      <c r="Z36" s="31"/>
      <c r="AA36" s="31"/>
      <c r="AB36" s="132"/>
    </row>
    <row r="37" spans="1:28">
      <c r="A37" t="e">
        <f t="shared" si="5"/>
        <v>#N/A</v>
      </c>
      <c r="B37" s="136">
        <f t="shared" ref="B37" si="26">B36+1</f>
        <v>28</v>
      </c>
      <c r="C37" s="3" t="e">
        <f>VLOOKUP($A37,'mat2'!$A$1:$BE$400,C$1,FALSE)</f>
        <v>#N/A</v>
      </c>
      <c r="D37" s="3" t="e">
        <f>VLOOKUP($A37,'mat2'!$A$1:$BE$400,D$1,FALSE)</f>
        <v>#N/A</v>
      </c>
      <c r="E37" s="34" t="e">
        <f>VLOOKUP($A37,'mat2'!$A$1:$BE$400,E$1,FALSE)</f>
        <v>#N/A</v>
      </c>
      <c r="F37" s="34" t="e">
        <f>VLOOKUP($A37,'mat2'!$A$1:$BE$400,F$1,FALSE)</f>
        <v>#N/A</v>
      </c>
      <c r="G37" s="33" t="e">
        <f>VLOOKUP($A37,'mat2'!$A$1:$BE$400,G$1,FALSE)</f>
        <v>#N/A</v>
      </c>
      <c r="H37" s="46" t="e">
        <f>VLOOKUP($A37,'mat2'!$A$1:$BE$400,H$1,FALSE)</f>
        <v>#N/A</v>
      </c>
      <c r="I37" s="46" t="e">
        <f>VLOOKUP($A37,'mat2'!$A$1:$BE$400,I$1,FALSE)</f>
        <v>#N/A</v>
      </c>
      <c r="J37" s="33" t="e">
        <f>VLOOKUP($A37,'mat2'!$A$1:$BE$400,J$1,FALSE)</f>
        <v>#N/A</v>
      </c>
      <c r="K37" s="33" t="e">
        <f>VLOOKUP($A37,'mat2'!$A$1:$BE$400,K$1,FALSE)</f>
        <v>#N/A</v>
      </c>
      <c r="L37" s="33" t="e">
        <f>VLOOKUP($A37,'mat2'!$A$1:$BE$400,L$1,FALSE)</f>
        <v>#N/A</v>
      </c>
      <c r="M37" s="33" t="e">
        <f>VLOOKUP($A37,'mat2'!$A$1:$BE$400,M$1,FALSE)</f>
        <v>#N/A</v>
      </c>
      <c r="N37" s="46" t="e">
        <f>VLOOKUP($A37,'mat2'!$A$1:$BE$400,N$1,FALSE)</f>
        <v>#N/A</v>
      </c>
      <c r="O37" s="34" t="e">
        <f>VLOOKUP($A37,'mat2'!$A$1:$BE$400,O$1,FALSE)</f>
        <v>#N/A</v>
      </c>
      <c r="P37" s="46" t="e">
        <f>VLOOKUP($A37,'mat2'!$A$1:$BE$400,P$1,FALSE)</f>
        <v>#N/A</v>
      </c>
      <c r="Q37" s="34" t="e">
        <f>VLOOKUP($A37,'mat2'!$A$1:$BE$400,Q$1,FALSE)</f>
        <v>#N/A</v>
      </c>
      <c r="S37" s="206" t="e">
        <f t="shared" si="2"/>
        <v>#N/A</v>
      </c>
      <c r="T37" s="206" t="e">
        <f t="shared" si="3"/>
        <v>#N/A</v>
      </c>
      <c r="U37" s="209" t="e">
        <f t="shared" si="4"/>
        <v>#N/A</v>
      </c>
      <c r="V37" s="207" t="e">
        <f t="shared" si="0"/>
        <v>#N/A</v>
      </c>
      <c r="W37" s="212" t="e">
        <f t="shared" si="1"/>
        <v>#N/A</v>
      </c>
      <c r="X37" s="31"/>
      <c r="Y37" s="31"/>
      <c r="Z37" s="31"/>
      <c r="AA37" s="31"/>
      <c r="AB37" s="132"/>
    </row>
    <row r="38" spans="1:28">
      <c r="A38" t="e">
        <f t="shared" si="5"/>
        <v>#N/A</v>
      </c>
      <c r="B38" s="136">
        <f t="shared" ref="B38" si="27">B37+1</f>
        <v>29</v>
      </c>
      <c r="C38" s="3" t="e">
        <f>VLOOKUP($A38,'mat2'!$A$1:$BE$400,C$1,FALSE)</f>
        <v>#N/A</v>
      </c>
      <c r="D38" s="3" t="e">
        <f>VLOOKUP($A38,'mat2'!$A$1:$BE$400,D$1,FALSE)</f>
        <v>#N/A</v>
      </c>
      <c r="E38" s="34" t="e">
        <f>VLOOKUP($A38,'mat2'!$A$1:$BE$400,E$1,FALSE)</f>
        <v>#N/A</v>
      </c>
      <c r="F38" s="34" t="e">
        <f>VLOOKUP($A38,'mat2'!$A$1:$BE$400,F$1,FALSE)</f>
        <v>#N/A</v>
      </c>
      <c r="G38" s="33" t="e">
        <f>VLOOKUP($A38,'mat2'!$A$1:$BE$400,G$1,FALSE)</f>
        <v>#N/A</v>
      </c>
      <c r="H38" s="46" t="e">
        <f>VLOOKUP($A38,'mat2'!$A$1:$BE$400,H$1,FALSE)</f>
        <v>#N/A</v>
      </c>
      <c r="I38" s="46" t="e">
        <f>VLOOKUP($A38,'mat2'!$A$1:$BE$400,I$1,FALSE)</f>
        <v>#N/A</v>
      </c>
      <c r="J38" s="33" t="e">
        <f>VLOOKUP($A38,'mat2'!$A$1:$BE$400,J$1,FALSE)</f>
        <v>#N/A</v>
      </c>
      <c r="K38" s="33" t="e">
        <f>VLOOKUP($A38,'mat2'!$A$1:$BE$400,K$1,FALSE)</f>
        <v>#N/A</v>
      </c>
      <c r="L38" s="33" t="e">
        <f>VLOOKUP($A38,'mat2'!$A$1:$BE$400,L$1,FALSE)</f>
        <v>#N/A</v>
      </c>
      <c r="M38" s="33" t="e">
        <f>VLOOKUP($A38,'mat2'!$A$1:$BE$400,M$1,FALSE)</f>
        <v>#N/A</v>
      </c>
      <c r="N38" s="46" t="e">
        <f>VLOOKUP($A38,'mat2'!$A$1:$BE$400,N$1,FALSE)</f>
        <v>#N/A</v>
      </c>
      <c r="O38" s="34" t="e">
        <f>VLOOKUP($A38,'mat2'!$A$1:$BE$400,O$1,FALSE)</f>
        <v>#N/A</v>
      </c>
      <c r="P38" s="46" t="e">
        <f>VLOOKUP($A38,'mat2'!$A$1:$BE$400,P$1,FALSE)</f>
        <v>#N/A</v>
      </c>
      <c r="Q38" s="34" t="e">
        <f>VLOOKUP($A38,'mat2'!$A$1:$BE$400,Q$1,FALSE)</f>
        <v>#N/A</v>
      </c>
      <c r="S38" s="206" t="e">
        <f t="shared" si="2"/>
        <v>#N/A</v>
      </c>
      <c r="T38" s="206" t="e">
        <f t="shared" si="3"/>
        <v>#N/A</v>
      </c>
      <c r="U38" s="209" t="e">
        <f t="shared" si="4"/>
        <v>#N/A</v>
      </c>
      <c r="V38" s="207" t="e">
        <f t="shared" si="0"/>
        <v>#N/A</v>
      </c>
      <c r="W38" s="212" t="e">
        <f t="shared" si="1"/>
        <v>#N/A</v>
      </c>
      <c r="X38" s="31"/>
      <c r="Y38" s="31"/>
      <c r="Z38" s="31"/>
      <c r="AA38" s="31"/>
      <c r="AB38" s="132"/>
    </row>
    <row r="39" spans="1:28">
      <c r="A39" t="e">
        <f t="shared" si="5"/>
        <v>#N/A</v>
      </c>
      <c r="B39" s="136">
        <f t="shared" ref="B39" si="28">B38+1</f>
        <v>30</v>
      </c>
      <c r="C39" s="3" t="e">
        <f>VLOOKUP($A39,'mat2'!$A$1:$BE$400,C$1,FALSE)</f>
        <v>#N/A</v>
      </c>
      <c r="D39" s="3" t="e">
        <f>VLOOKUP($A39,'mat2'!$A$1:$BE$400,D$1,FALSE)</f>
        <v>#N/A</v>
      </c>
      <c r="E39" s="34" t="e">
        <f>VLOOKUP($A39,'mat2'!$A$1:$BE$400,E$1,FALSE)</f>
        <v>#N/A</v>
      </c>
      <c r="F39" s="34" t="e">
        <f>VLOOKUP($A39,'mat2'!$A$1:$BE$400,F$1,FALSE)</f>
        <v>#N/A</v>
      </c>
      <c r="G39" s="33" t="e">
        <f>VLOOKUP($A39,'mat2'!$A$1:$BE$400,G$1,FALSE)</f>
        <v>#N/A</v>
      </c>
      <c r="H39" s="46" t="e">
        <f>VLOOKUP($A39,'mat2'!$A$1:$BE$400,H$1,FALSE)</f>
        <v>#N/A</v>
      </c>
      <c r="I39" s="46" t="e">
        <f>VLOOKUP($A39,'mat2'!$A$1:$BE$400,I$1,FALSE)</f>
        <v>#N/A</v>
      </c>
      <c r="J39" s="33" t="e">
        <f>VLOOKUP($A39,'mat2'!$A$1:$BE$400,J$1,FALSE)</f>
        <v>#N/A</v>
      </c>
      <c r="K39" s="33" t="e">
        <f>VLOOKUP($A39,'mat2'!$A$1:$BE$400,K$1,FALSE)</f>
        <v>#N/A</v>
      </c>
      <c r="L39" s="33" t="e">
        <f>VLOOKUP($A39,'mat2'!$A$1:$BE$400,L$1,FALSE)</f>
        <v>#N/A</v>
      </c>
      <c r="M39" s="33" t="e">
        <f>VLOOKUP($A39,'mat2'!$A$1:$BE$400,M$1,FALSE)</f>
        <v>#N/A</v>
      </c>
      <c r="N39" s="46" t="e">
        <f>VLOOKUP($A39,'mat2'!$A$1:$BE$400,N$1,FALSE)</f>
        <v>#N/A</v>
      </c>
      <c r="O39" s="34" t="e">
        <f>VLOOKUP($A39,'mat2'!$A$1:$BE$400,O$1,FALSE)</f>
        <v>#N/A</v>
      </c>
      <c r="P39" s="46" t="e">
        <f>VLOOKUP($A39,'mat2'!$A$1:$BE$400,P$1,FALSE)</f>
        <v>#N/A</v>
      </c>
      <c r="Q39" s="34" t="e">
        <f>VLOOKUP($A39,'mat2'!$A$1:$BE$400,Q$1,FALSE)</f>
        <v>#N/A</v>
      </c>
      <c r="S39" s="206" t="e">
        <f t="shared" si="2"/>
        <v>#N/A</v>
      </c>
      <c r="T39" s="206" t="e">
        <f t="shared" si="3"/>
        <v>#N/A</v>
      </c>
      <c r="U39" s="209" t="e">
        <f t="shared" si="4"/>
        <v>#N/A</v>
      </c>
      <c r="V39" s="207" t="e">
        <f t="shared" si="0"/>
        <v>#N/A</v>
      </c>
      <c r="W39" s="212" t="e">
        <f t="shared" si="1"/>
        <v>#N/A</v>
      </c>
      <c r="X39" s="31"/>
      <c r="Y39" s="31"/>
      <c r="Z39" s="31"/>
      <c r="AA39" s="31"/>
      <c r="AB39" s="132"/>
    </row>
    <row r="40" spans="1:28">
      <c r="A40" t="e">
        <f t="shared" si="5"/>
        <v>#N/A</v>
      </c>
      <c r="B40" s="136">
        <f t="shared" ref="B40" si="29">B39+1</f>
        <v>31</v>
      </c>
      <c r="C40" s="3" t="e">
        <f>VLOOKUP($A40,'mat2'!$A$1:$BE$400,C$1,FALSE)</f>
        <v>#N/A</v>
      </c>
      <c r="D40" s="3" t="e">
        <f>VLOOKUP($A40,'mat2'!$A$1:$BE$400,D$1,FALSE)</f>
        <v>#N/A</v>
      </c>
      <c r="E40" s="34" t="e">
        <f>VLOOKUP($A40,'mat2'!$A$1:$BE$400,E$1,FALSE)</f>
        <v>#N/A</v>
      </c>
      <c r="F40" s="34" t="e">
        <f>VLOOKUP($A40,'mat2'!$A$1:$BE$400,F$1,FALSE)</f>
        <v>#N/A</v>
      </c>
      <c r="G40" s="33" t="e">
        <f>VLOOKUP($A40,'mat2'!$A$1:$BE$400,G$1,FALSE)</f>
        <v>#N/A</v>
      </c>
      <c r="H40" s="46" t="e">
        <f>VLOOKUP($A40,'mat2'!$A$1:$BE$400,H$1,FALSE)</f>
        <v>#N/A</v>
      </c>
      <c r="I40" s="46" t="e">
        <f>VLOOKUP($A40,'mat2'!$A$1:$BE$400,I$1,FALSE)</f>
        <v>#N/A</v>
      </c>
      <c r="J40" s="33" t="e">
        <f>VLOOKUP($A40,'mat2'!$A$1:$BE$400,J$1,FALSE)</f>
        <v>#N/A</v>
      </c>
      <c r="K40" s="33" t="e">
        <f>VLOOKUP($A40,'mat2'!$A$1:$BE$400,K$1,FALSE)</f>
        <v>#N/A</v>
      </c>
      <c r="L40" s="33" t="e">
        <f>VLOOKUP($A40,'mat2'!$A$1:$BE$400,L$1,FALSE)</f>
        <v>#N/A</v>
      </c>
      <c r="M40" s="33" t="e">
        <f>VLOOKUP($A40,'mat2'!$A$1:$BE$400,M$1,FALSE)</f>
        <v>#N/A</v>
      </c>
      <c r="N40" s="46" t="e">
        <f>VLOOKUP($A40,'mat2'!$A$1:$BE$400,N$1,FALSE)</f>
        <v>#N/A</v>
      </c>
      <c r="O40" s="34" t="e">
        <f>VLOOKUP($A40,'mat2'!$A$1:$BE$400,O$1,FALSE)</f>
        <v>#N/A</v>
      </c>
      <c r="P40" s="46" t="e">
        <f>VLOOKUP($A40,'mat2'!$A$1:$BE$400,P$1,FALSE)</f>
        <v>#N/A</v>
      </c>
      <c r="Q40" s="34" t="e">
        <f>VLOOKUP($A40,'mat2'!$A$1:$BE$400,Q$1,FALSE)</f>
        <v>#N/A</v>
      </c>
      <c r="S40" s="206" t="e">
        <f t="shared" si="2"/>
        <v>#N/A</v>
      </c>
      <c r="T40" s="206" t="e">
        <f t="shared" si="3"/>
        <v>#N/A</v>
      </c>
      <c r="U40" s="209" t="e">
        <f t="shared" si="4"/>
        <v>#N/A</v>
      </c>
      <c r="V40" s="207" t="e">
        <f t="shared" si="0"/>
        <v>#N/A</v>
      </c>
      <c r="W40" s="212" t="e">
        <f t="shared" si="1"/>
        <v>#N/A</v>
      </c>
      <c r="X40" s="31"/>
      <c r="Y40" s="31"/>
      <c r="Z40" s="31"/>
      <c r="AA40" s="31"/>
      <c r="AB40" s="132"/>
    </row>
    <row r="42" spans="1:28">
      <c r="D42" t="s">
        <v>391</v>
      </c>
    </row>
  </sheetData>
  <mergeCells count="14">
    <mergeCell ref="R5:R7"/>
    <mergeCell ref="I5:K5"/>
    <mergeCell ref="P5:P6"/>
    <mergeCell ref="Q5:Q6"/>
    <mergeCell ref="I6:I7"/>
    <mergeCell ref="H5:H7"/>
    <mergeCell ref="N5:N7"/>
    <mergeCell ref="L5:M5"/>
    <mergeCell ref="O5:O6"/>
    <mergeCell ref="C5:C6"/>
    <mergeCell ref="D5:D6"/>
    <mergeCell ref="E5:E6"/>
    <mergeCell ref="F5:F6"/>
    <mergeCell ref="G5:G6"/>
  </mergeCells>
  <phoneticPr fontId="19"/>
  <pageMargins left="0.7" right="0.7" top="0.75" bottom="0.75" header="0.3" footer="0.3"/>
  <pageSetup paperSize="9" orientation="portrait" copies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F102"/>
  <sheetViews>
    <sheetView workbookViewId="0"/>
  </sheetViews>
  <sheetFormatPr defaultRowHeight="12"/>
  <cols>
    <col min="3" max="3" width="5.7109375" bestFit="1" customWidth="1"/>
    <col min="4" max="4" width="24.140625" customWidth="1"/>
    <col min="5" max="5" width="9.7109375" bestFit="1" customWidth="1"/>
    <col min="6" max="6" width="11" customWidth="1"/>
    <col min="7" max="7" width="11.140625" customWidth="1"/>
    <col min="8" max="8" width="10.7109375" bestFit="1" customWidth="1"/>
    <col min="9" max="9" width="10.5703125" customWidth="1"/>
    <col min="11" max="11" width="6.7109375" bestFit="1" customWidth="1"/>
    <col min="12" max="12" width="8.7109375" customWidth="1"/>
    <col min="13" max="14" width="8.7109375" bestFit="1" customWidth="1"/>
    <col min="15" max="16" width="10.7109375" customWidth="1"/>
    <col min="17" max="17" width="6.7109375" bestFit="1" customWidth="1"/>
    <col min="18" max="19" width="8.7109375" customWidth="1"/>
    <col min="20" max="21" width="10.7109375" customWidth="1"/>
    <col min="22" max="22" width="8.7109375" bestFit="1" customWidth="1"/>
    <col min="31" max="31" width="5.7109375" style="31" bestFit="1" customWidth="1"/>
    <col min="32" max="33" width="9.140625" style="31"/>
    <col min="34" max="34" width="9.7109375" style="31" bestFit="1" customWidth="1"/>
    <col min="35" max="41" width="9.140625" style="31"/>
  </cols>
  <sheetData>
    <row r="1" spans="1:58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17</v>
      </c>
      <c r="L1">
        <f>VLOOKUP(L2,列!$C$3:$D$59,2,FALSE)</f>
        <v>23</v>
      </c>
      <c r="M1">
        <f>VLOOKUP(M2,列!$C$3:$D$59,2,FALSE)</f>
        <v>24</v>
      </c>
      <c r="N1">
        <f>VLOOKUP(N2,列!$C$3:$D$59,2,FALSE)</f>
        <v>25</v>
      </c>
      <c r="O1">
        <f>VLOOKUP(O2,列!$C$3:$D$59,2,FALSE)</f>
        <v>26</v>
      </c>
      <c r="P1">
        <f>VLOOKUP(P2,列!$C$3:$D$59,2,FALSE)</f>
        <v>27</v>
      </c>
      <c r="Q1">
        <f>VLOOKUP(Q2,列!$C$3:$D$59,2,FALSE)</f>
        <v>28</v>
      </c>
      <c r="R1">
        <f>VLOOKUP(R2,列!$C$3:$D$59,2,FALSE)</f>
        <v>29</v>
      </c>
      <c r="S1">
        <f>VLOOKUP(S2,列!$C$3:$D$59,2,FALSE)</f>
        <v>30</v>
      </c>
      <c r="T1">
        <f>VLOOKUP(T2,列!$C$3:$D$59,2,FALSE)</f>
        <v>31</v>
      </c>
      <c r="U1">
        <f>VLOOKUP(U2,列!$C$3:$D$59,2,FALSE)</f>
        <v>32</v>
      </c>
      <c r="V1">
        <f>VLOOKUP(V2,列!$C$3:$D$59,2,FALSE)</f>
        <v>33</v>
      </c>
      <c r="W1" s="31">
        <f>VLOOKUP(W2,列!$C$3:$D$59,2,FALSE)</f>
        <v>15</v>
      </c>
      <c r="X1" s="31">
        <f>VLOOKUP(X2,列!$C$3:$D$59,2,FALSE)</f>
        <v>16</v>
      </c>
      <c r="Y1" s="31">
        <f>VLOOKUP(Y2,列!$C$3:$D$59,2,FALSE)</f>
        <v>14</v>
      </c>
      <c r="Z1" s="31">
        <f>VLOOKUP(Z2,列!$C$3:$D$59,2,FALSE)</f>
        <v>18</v>
      </c>
      <c r="AA1" s="31">
        <f>VLOOKUP(AA2,列!$C$3:$D$59,2,FALSE)</f>
        <v>19</v>
      </c>
      <c r="AB1" s="31">
        <f>VLOOKUP(AB2,列!$C$3:$D$59,2,FALSE)</f>
        <v>20</v>
      </c>
      <c r="AC1" s="31">
        <f>VLOOKUP(AC2,列!$C$3:$D$59,2,FALSE)</f>
        <v>21</v>
      </c>
      <c r="AD1" s="31">
        <f>VLOOKUP(AD2,列!$C$3:$D$59,2,FALSE)</f>
        <v>22</v>
      </c>
      <c r="AF1" s="205" t="s">
        <v>459</v>
      </c>
    </row>
    <row r="2" spans="1:58">
      <c r="E2" t="s">
        <v>100</v>
      </c>
      <c r="F2" t="s">
        <v>101</v>
      </c>
      <c r="G2" t="s">
        <v>99</v>
      </c>
      <c r="H2" t="s">
        <v>102</v>
      </c>
      <c r="I2" t="s">
        <v>103</v>
      </c>
      <c r="J2" t="s">
        <v>104</v>
      </c>
      <c r="K2" t="s">
        <v>108</v>
      </c>
      <c r="L2" t="s">
        <v>114</v>
      </c>
      <c r="M2" t="s">
        <v>115</v>
      </c>
      <c r="N2" t="s">
        <v>116</v>
      </c>
      <c r="O2" t="s">
        <v>117</v>
      </c>
      <c r="P2" t="s">
        <v>178</v>
      </c>
      <c r="Q2" t="s">
        <v>148</v>
      </c>
      <c r="R2" t="s">
        <v>196</v>
      </c>
      <c r="S2" t="s">
        <v>197</v>
      </c>
      <c r="T2" t="s">
        <v>198</v>
      </c>
      <c r="U2" t="s">
        <v>146</v>
      </c>
      <c r="V2" t="s">
        <v>199</v>
      </c>
      <c r="W2" s="31" t="s">
        <v>413</v>
      </c>
      <c r="X2" s="31" t="s">
        <v>445</v>
      </c>
      <c r="Y2" s="31" t="s">
        <v>412</v>
      </c>
      <c r="Z2" s="31" t="s">
        <v>447</v>
      </c>
      <c r="AA2" s="31" t="s">
        <v>416</v>
      </c>
      <c r="AB2" s="31" t="s">
        <v>406</v>
      </c>
      <c r="AC2" s="31" t="s">
        <v>415</v>
      </c>
      <c r="AD2" s="31" t="s">
        <v>414</v>
      </c>
      <c r="AF2" s="205" t="s">
        <v>465</v>
      </c>
      <c r="AO2" s="208" t="str">
        <f>CHAR(10)</f>
        <v xml:space="preserve">
</v>
      </c>
    </row>
    <row r="3" spans="1:58">
      <c r="B3" t="s">
        <v>195</v>
      </c>
      <c r="W3" s="31"/>
      <c r="X3" s="31"/>
      <c r="Y3" s="31"/>
      <c r="Z3" s="31"/>
      <c r="AA3" s="31"/>
      <c r="AB3" s="31"/>
      <c r="AC3" s="31"/>
      <c r="AD3" s="31"/>
      <c r="AF3" s="31" t="s">
        <v>544</v>
      </c>
    </row>
    <row r="4" spans="1:58">
      <c r="W4" s="31"/>
      <c r="X4" s="31"/>
      <c r="Y4" s="31"/>
      <c r="Z4" s="31"/>
      <c r="AA4" s="31"/>
      <c r="AB4" s="31"/>
      <c r="AC4" s="31"/>
      <c r="AD4" s="31"/>
      <c r="AF4" s="31" t="s">
        <v>558</v>
      </c>
    </row>
    <row r="5" spans="1:58" ht="12" customHeight="1">
      <c r="C5" s="234" t="s">
        <v>18</v>
      </c>
      <c r="D5" s="236" t="s">
        <v>25</v>
      </c>
      <c r="E5" s="236" t="s">
        <v>19</v>
      </c>
      <c r="F5" s="236" t="s">
        <v>20</v>
      </c>
      <c r="G5" s="238" t="s">
        <v>21</v>
      </c>
      <c r="H5" s="236" t="s">
        <v>22</v>
      </c>
      <c r="I5" s="236" t="s">
        <v>30</v>
      </c>
      <c r="J5" s="236" t="s">
        <v>33</v>
      </c>
      <c r="K5" s="240" t="s">
        <v>144</v>
      </c>
      <c r="L5" s="240" t="s">
        <v>200</v>
      </c>
      <c r="M5" s="240" t="s">
        <v>201</v>
      </c>
      <c r="N5" s="240" t="s">
        <v>202</v>
      </c>
      <c r="O5" s="234" t="s">
        <v>203</v>
      </c>
      <c r="P5" s="234" t="s">
        <v>204</v>
      </c>
      <c r="Q5" s="234" t="s">
        <v>205</v>
      </c>
      <c r="R5" s="240" t="s">
        <v>201</v>
      </c>
      <c r="S5" s="240" t="s">
        <v>202</v>
      </c>
      <c r="T5" s="234" t="s">
        <v>203</v>
      </c>
      <c r="U5" s="234" t="s">
        <v>204</v>
      </c>
      <c r="V5" s="234" t="s">
        <v>205</v>
      </c>
      <c r="W5" s="244" t="s">
        <v>419</v>
      </c>
      <c r="X5" s="271" t="s">
        <v>166</v>
      </c>
      <c r="Y5" s="242" t="s">
        <v>446</v>
      </c>
      <c r="Z5" s="246" t="s">
        <v>275</v>
      </c>
      <c r="AA5" s="247"/>
      <c r="AB5" s="248"/>
      <c r="AC5" s="242" t="s">
        <v>448</v>
      </c>
      <c r="AD5" s="242" t="s">
        <v>317</v>
      </c>
      <c r="AE5" s="242"/>
      <c r="AF5" s="31" t="s">
        <v>556</v>
      </c>
    </row>
    <row r="6" spans="1:58">
      <c r="C6" s="235"/>
      <c r="D6" s="237"/>
      <c r="E6" s="237"/>
      <c r="F6" s="237"/>
      <c r="G6" s="239"/>
      <c r="H6" s="237"/>
      <c r="I6" s="237"/>
      <c r="J6" s="237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79"/>
      <c r="X6" s="272"/>
      <c r="Y6" s="243"/>
      <c r="Z6" s="242" t="s">
        <v>278</v>
      </c>
      <c r="AA6" s="161"/>
      <c r="AB6" s="161"/>
      <c r="AC6" s="243"/>
      <c r="AD6" s="243"/>
      <c r="AE6" s="243"/>
      <c r="AF6" s="31" t="s">
        <v>557</v>
      </c>
    </row>
    <row r="7" spans="1:58">
      <c r="C7" s="22"/>
      <c r="D7" s="8"/>
      <c r="E7" s="10" t="s">
        <v>4</v>
      </c>
      <c r="F7" s="10" t="s">
        <v>5</v>
      </c>
      <c r="G7" s="10" t="s">
        <v>80</v>
      </c>
      <c r="H7" s="10" t="s">
        <v>6</v>
      </c>
      <c r="I7" s="10" t="s">
        <v>31</v>
      </c>
      <c r="J7" s="10"/>
      <c r="K7" s="4"/>
      <c r="L7" s="111" t="s">
        <v>206</v>
      </c>
      <c r="M7" s="111" t="s">
        <v>207</v>
      </c>
      <c r="N7" s="111" t="s">
        <v>208</v>
      </c>
      <c r="O7" s="111" t="s">
        <v>210</v>
      </c>
      <c r="P7" s="111" t="s">
        <v>211</v>
      </c>
      <c r="Q7" s="4"/>
      <c r="R7" s="111" t="s">
        <v>212</v>
      </c>
      <c r="S7" s="111" t="s">
        <v>213</v>
      </c>
      <c r="T7" s="111" t="s">
        <v>214</v>
      </c>
      <c r="U7" s="111" t="s">
        <v>215</v>
      </c>
      <c r="V7" s="4"/>
      <c r="W7" s="181"/>
      <c r="X7" s="81"/>
      <c r="Y7" s="161"/>
      <c r="Z7" s="243"/>
      <c r="AA7" s="173" t="s">
        <v>92</v>
      </c>
      <c r="AB7" s="173" t="s">
        <v>292</v>
      </c>
      <c r="AC7" s="161"/>
      <c r="AD7" s="243"/>
      <c r="AE7" s="243"/>
    </row>
    <row r="8" spans="1:58">
      <c r="B8" s="137" t="s">
        <v>229</v>
      </c>
      <c r="C8" s="4"/>
      <c r="D8" s="8"/>
      <c r="E8" s="10" t="s">
        <v>388</v>
      </c>
      <c r="F8" s="10"/>
      <c r="G8" s="110" t="s">
        <v>390</v>
      </c>
      <c r="H8" s="10" t="s">
        <v>24</v>
      </c>
      <c r="I8" s="111" t="s">
        <v>32</v>
      </c>
      <c r="J8" s="10"/>
      <c r="K8" s="111" t="s">
        <v>145</v>
      </c>
      <c r="L8" s="111" t="s">
        <v>388</v>
      </c>
      <c r="M8" s="111" t="s">
        <v>388</v>
      </c>
      <c r="N8" s="111" t="s">
        <v>388</v>
      </c>
      <c r="O8" s="111" t="s">
        <v>209</v>
      </c>
      <c r="P8" s="111" t="s">
        <v>209</v>
      </c>
      <c r="Q8" s="111"/>
      <c r="R8" s="111" t="s">
        <v>388</v>
      </c>
      <c r="S8" s="111" t="s">
        <v>388</v>
      </c>
      <c r="T8" s="111" t="s">
        <v>209</v>
      </c>
      <c r="U8" s="111" t="s">
        <v>209</v>
      </c>
      <c r="V8" s="111"/>
      <c r="W8" s="177"/>
      <c r="X8" s="179"/>
      <c r="Y8" s="177"/>
      <c r="Z8" s="173"/>
      <c r="AA8" s="173"/>
      <c r="AB8" s="173"/>
      <c r="AC8" s="177"/>
      <c r="AD8" s="177"/>
      <c r="AE8" s="161"/>
    </row>
    <row r="9" spans="1:58" ht="12" customHeight="1">
      <c r="A9" t="e">
        <f>MATCH(B9,'mat2'!$F$1:$F$300,0)</f>
        <v>#N/A</v>
      </c>
      <c r="B9">
        <v>50</v>
      </c>
      <c r="C9" s="83" t="e">
        <f>VLOOKUP($A$9-1,'mat2'!$A$1:$BE$400,C$1,FALSE)</f>
        <v>#N/A</v>
      </c>
      <c r="D9" s="83" t="e">
        <f>VLOOKUP($A$9-1,'mat2'!$A$1:$BE$400,D$1,FALSE)</f>
        <v>#N/A</v>
      </c>
      <c r="E9" s="83" t="e">
        <f>VLOOKUP($A$9-1,'mat2'!$A$1:$BE$400,E$1,FALSE)</f>
        <v>#N/A</v>
      </c>
      <c r="F9" s="83" t="e">
        <f>VLOOKUP($A$9-1,'mat2'!$A$1:$BE$400,F$1,FALSE)</f>
        <v>#N/A</v>
      </c>
      <c r="G9" s="83" t="e">
        <f>VLOOKUP($A$9-1,'mat2'!$A$1:$BE$400,G$1,FALSE)</f>
        <v>#N/A</v>
      </c>
      <c r="H9" s="83" t="e">
        <f>VLOOKUP($A$9-1,'mat2'!$A$1:$BE$400,H$1,FALSE)</f>
        <v>#N/A</v>
      </c>
      <c r="I9" s="83" t="e">
        <f>VLOOKUP($A$9-1,'mat2'!$A$1:$BE$400,I$1,FALSE)</f>
        <v>#N/A</v>
      </c>
      <c r="J9" s="83" t="e">
        <f>VLOOKUP($A$9-1,'mat2'!$A$1:$BE$400,J$1,FALSE)</f>
        <v>#N/A</v>
      </c>
      <c r="K9" s="83" t="e">
        <f>VLOOKUP($A$9-1,'mat2'!$A$1:$BE$400,K$1,FALSE)</f>
        <v>#N/A</v>
      </c>
      <c r="L9" s="83" t="e">
        <f>VLOOKUP($A$9-1,'mat2'!$A$1:$BE$400,L$1,FALSE)</f>
        <v>#N/A</v>
      </c>
      <c r="M9" s="83" t="e">
        <f>VLOOKUP($A$9-1,'mat2'!$A$1:$BE$400,M$1,FALSE)</f>
        <v>#N/A</v>
      </c>
      <c r="N9" s="83" t="e">
        <f>VLOOKUP($A$9-1,'mat2'!$A$1:$BE$400,N$1,FALSE)</f>
        <v>#N/A</v>
      </c>
      <c r="O9" s="83" t="e">
        <f>VLOOKUP($A$9-1,'mat2'!$A$1:$BE$400,O$1,FALSE)</f>
        <v>#N/A</v>
      </c>
      <c r="P9" s="83" t="e">
        <f>VLOOKUP($A$9-1,'mat2'!$A$1:$BE$400,P$1,FALSE)</f>
        <v>#N/A</v>
      </c>
      <c r="Q9" s="83" t="e">
        <f>VLOOKUP($A$9-1,'mat2'!$A$1:$BE$400,Q$1,FALSE)</f>
        <v>#N/A</v>
      </c>
      <c r="R9" s="83" t="e">
        <f>VLOOKUP($A$9-1,'mat2'!$A$1:$BE$400,R$1,FALSE)</f>
        <v>#N/A</v>
      </c>
      <c r="S9" s="83" t="e">
        <f>VLOOKUP($A$9-1,'mat2'!$A$1:$BE$400,S$1,FALSE)</f>
        <v>#N/A</v>
      </c>
      <c r="T9" s="83" t="e">
        <f>VLOOKUP($A$9-1,'mat2'!$A$1:$BE$400,T$1,FALSE)</f>
        <v>#N/A</v>
      </c>
      <c r="U9" s="83" t="e">
        <f>VLOOKUP($A$9-1,'mat2'!$A$1:$BE$400,U$1,FALSE)</f>
        <v>#N/A</v>
      </c>
      <c r="V9" s="83" t="e">
        <f>VLOOKUP($A$9-1,'mat2'!$A$1:$BE$400,V$1,FALSE)</f>
        <v>#N/A</v>
      </c>
      <c r="W9" s="6" t="e">
        <f>VLOOKUP($A$9-1,'mat2'!$A$1:$BE$400,W$1,FALSE)</f>
        <v>#N/A</v>
      </c>
      <c r="X9" s="6" t="e">
        <f>VLOOKUP($A$9-1,'mat2'!$A$1:$BE$400,X$1,FALSE)</f>
        <v>#N/A</v>
      </c>
      <c r="Y9" s="15" t="e">
        <f>VLOOKUP($A$9-1,'mat2'!$A$1:$BE$400,Y$1,FALSE)</f>
        <v>#N/A</v>
      </c>
      <c r="Z9" s="174" t="e">
        <f>VLOOKUP($A$9-1,'mat2'!$A$1:$BE$400,Z$1,FALSE)</f>
        <v>#N/A</v>
      </c>
      <c r="AA9" s="174" t="e">
        <f>VLOOKUP($A$9-1,'mat2'!$A$1:$BE$400,AA$1,FALSE)</f>
        <v>#N/A</v>
      </c>
      <c r="AB9" s="174" t="e">
        <f>VLOOKUP($A$9-1,'mat2'!$A$1:$BE$400,AB$1,FALSE)</f>
        <v>#N/A</v>
      </c>
      <c r="AC9" s="15" t="e">
        <f>VLOOKUP($A$9-1,'mat2'!$A$1:$BE$400,AC$1,FALSE)</f>
        <v>#N/A</v>
      </c>
      <c r="AD9" s="15" t="e">
        <f>VLOOKUP($A$9-1,'mat2'!$A$1:$BE$400,AD$1,FALSE)</f>
        <v>#N/A</v>
      </c>
      <c r="AE9" s="15" t="s">
        <v>456</v>
      </c>
      <c r="AF9" s="206">
        <f>IF($B$9&gt;=10000,0,IF($B$9&gt;=1000,1,IF($B$9&gt;=100,2,IF($B$9&gt;=10,3,4))))</f>
        <v>3</v>
      </c>
      <c r="AH9" s="204"/>
    </row>
    <row r="10" spans="1:58">
      <c r="A10" t="e">
        <f>A9</f>
        <v>#N/A</v>
      </c>
      <c r="B10" s="136">
        <v>1</v>
      </c>
      <c r="C10" s="37" t="e">
        <f>VLOOKUP($A10,'mat2'!$A$1:$BE$400,C$1,FALSE)</f>
        <v>#N/A</v>
      </c>
      <c r="D10" s="37" t="e">
        <f>VLOOKUP($A10,'mat2'!$A$1:$BE$400,D$1,FALSE)</f>
        <v>#N/A</v>
      </c>
      <c r="E10" s="17" t="e">
        <f>VLOOKUP($A10,'mat2'!$A$1:$BE$400,E$1,FALSE)</f>
        <v>#N/A</v>
      </c>
      <c r="F10" s="35" t="e">
        <f>VLOOKUP($A10,'mat2'!$A$1:$BE$400,F$1,FALSE)</f>
        <v>#N/A</v>
      </c>
      <c r="G10" s="36" t="e">
        <f>VLOOKUP($A10,'mat2'!$A$1:$BE$400,G$1,FALSE)</f>
        <v>#N/A</v>
      </c>
      <c r="H10" s="107" t="e">
        <f>VLOOKUP($A10,'mat2'!$A$1:$BE$400,H$1,FALSE)</f>
        <v>#N/A</v>
      </c>
      <c r="I10" s="107" t="e">
        <f>VLOOKUP($A10,'mat2'!$A$1:$BE$400,I$1,FALSE)</f>
        <v>#N/A</v>
      </c>
      <c r="J10" s="35" t="e">
        <f>VLOOKUP($A10,'mat2'!$A$1:$BE$400,J$1,FALSE)</f>
        <v>#N/A</v>
      </c>
      <c r="K10" s="34" t="e">
        <f>VLOOKUP($A10,'mat2'!$A$1:$BE$400,K$1,FALSE)</f>
        <v>#N/A</v>
      </c>
      <c r="L10" s="46" t="e">
        <f>VLOOKUP($A10,'mat2'!$A$1:$BE$400,L$1,FALSE)</f>
        <v>#N/A</v>
      </c>
      <c r="M10" s="46" t="e">
        <f>VLOOKUP($A10,'mat2'!$A$1:$BE$400,M$1,FALSE)</f>
        <v>#N/A</v>
      </c>
      <c r="N10" s="46" t="e">
        <f>VLOOKUP($A10,'mat2'!$A$1:$BE$400,N$1,FALSE)</f>
        <v>#N/A</v>
      </c>
      <c r="O10" s="39" t="e">
        <f>VLOOKUP($A10,'mat2'!$A$1:$BE$400,O$1,FALSE)</f>
        <v>#N/A</v>
      </c>
      <c r="P10" s="39" t="e">
        <f>VLOOKUP($A10,'mat2'!$A$1:$BE$400,P$1,FALSE)</f>
        <v>#N/A</v>
      </c>
      <c r="Q10" s="34" t="e">
        <f>VLOOKUP($A10,'mat2'!$A$1:$BE$400,Q$1,FALSE)</f>
        <v>#N/A</v>
      </c>
      <c r="R10" s="46" t="e">
        <f>VLOOKUP($A10,'mat2'!$A$1:$BE$400,R$1,FALSE)</f>
        <v>#N/A</v>
      </c>
      <c r="S10" s="46" t="e">
        <f>VLOOKUP($A10,'mat2'!$A$1:$BE$400,S$1,FALSE)</f>
        <v>#N/A</v>
      </c>
      <c r="T10" s="39" t="e">
        <f>VLOOKUP($A10,'mat2'!$A$1:$BE$400,T$1,FALSE)</f>
        <v>#N/A</v>
      </c>
      <c r="U10" s="39" t="e">
        <f>VLOOKUP($A10,'mat2'!$A$1:$BE$400,U$1,FALSE)</f>
        <v>#N/A</v>
      </c>
      <c r="V10" s="34" t="e">
        <f>VLOOKUP($A10,'mat2'!$A$1:$BE$400,V$1,FALSE)</f>
        <v>#N/A</v>
      </c>
      <c r="W10" s="105" t="e">
        <f>VLOOKUP($A10,'mat2'!$A$1:$BE$400,W$1,FALSE)</f>
        <v>#N/A</v>
      </c>
      <c r="X10" s="70" t="e">
        <f>VLOOKUP($A10,'mat2'!$A$1:$BE$400,X$1,FALSE)</f>
        <v>#N/A</v>
      </c>
      <c r="Y10" s="70" t="e">
        <f>VLOOKUP($A10,'mat2'!$A$1:$BE$400,Y$1,FALSE)</f>
        <v>#N/A</v>
      </c>
      <c r="Z10" s="70" t="e">
        <f>VLOOKUP($A10,'mat2'!$A$1:$BE$400,Z$1,FALSE)</f>
        <v>#N/A</v>
      </c>
      <c r="AA10" s="33" t="e">
        <f>VLOOKUP($A10,'mat2'!$A$1:$BE$400,AA$1,FALSE)</f>
        <v>#N/A</v>
      </c>
      <c r="AB10" s="33" t="e">
        <f>VLOOKUP($A10,'mat2'!$A$1:$BE$400,AB$1,FALSE)</f>
        <v>#N/A</v>
      </c>
      <c r="AC10" s="70" t="e">
        <f>VLOOKUP($A10,'mat2'!$A$1:$BE$400,AC$1,FALSE)</f>
        <v>#N/A</v>
      </c>
      <c r="AD10" s="70" t="e">
        <f>VLOOKUP($A10,'mat2'!$A$1:$BE$400,AD$1,FALSE)</f>
        <v>#N/A</v>
      </c>
      <c r="AE10" s="193" t="e">
        <f t="shared" ref="AE10:AE23" si="0">IF(AND(X10=0,Y10=0),0,IF(OR(Z10&lt;&gt;0,AD10&lt;&gt;0),2,1))</f>
        <v>#N/A</v>
      </c>
      <c r="AF10" s="206" t="e">
        <f>AH10&amp;$AO$2&amp;$AF$3&amp;$AO$2&amp;AI10&amp;$AO$2&amp;$AF$4&amp;$AO$2&amp;AJ10&amp;$AO$2&amp;$AF$5&amp;$AO$2&amp;AK10&amp;$AO$2&amp;$AF$6&amp;$AO$2&amp;AL10&amp;$AO$2&amp;$AF$2</f>
        <v>#N/A</v>
      </c>
      <c r="AG10" s="206" t="e">
        <f>IF($C10&gt;=10000,0,IF($C10&gt;=1000,1,IF($C10&gt;=100,2,IF($C10&gt;=10,3,4))))</f>
        <v>#N/A</v>
      </c>
      <c r="AH10" s="209" t="e">
        <f>REPT(" ",AG10)&amp;FIXED($C10,0,1)&amp;REPT(" ",$AF$9)&amp;FIXED($B$9,0,1)&amp;" "&amp;$D10&amp;"###"&amp;D10</f>
        <v>#N/A</v>
      </c>
      <c r="AI10" s="207" t="e">
        <f t="shared" ref="AI10:AI23" si="1">RIGHT(REPT(" ",10)&amp;TEXT($E10,"0.0000E+0"),10)&amp;RIGHT(REPT(" ",10)&amp;TEXT($F10,"####0.0000"),10)&amp;RIGHT(REPT(" ",10)&amp;TEXT($G10,"####0.0000"),10)&amp;RIGHT(REPT(" ",10)&amp;TEXT($H10,"0.0000E+0"),10)&amp;RIGHT(REPT(" ",10)&amp;TEXT($I10,"0.0000E+0"),10)&amp;RIGHT(REPT(" ",10)&amp;TEXT($J10,"####0.0000"),10)&amp;RIGHT(REPT(" ",5)&amp;TEXT($Y10,"####0"),5)&amp;RIGHT(REPT(" ",5)&amp;TEXT($W10,"####0"),5)&amp;RIGHT(REPT(" ",5)&amp;TEXT($Z10,"####0"),5)&amp;RIGHT(REPT(" ",5)&amp;TEXT($X10,"####0"),5)</f>
        <v>#N/A</v>
      </c>
      <c r="AJ10" s="212" t="e">
        <f t="shared" ref="AJ10:AJ23" si="2">RIGHT(REPT(" ",10)&amp;TEXT($K10,"####0.0000"),10)&amp;RIGHT(REPT(" ",10)&amp;TEXT($AA10,"0.0000E+0"),10)&amp;RIGHT(REPT(" ",10)&amp;TEXT($AB10,"0.0000E+0"),10)&amp;REPT(" ",40)&amp;RIGHT(REPT(" ",5)&amp;TEXT(AC10,"####0"),5)&amp;RIGHT(REPT(" ",5)&amp;TEXT(AD10,"####0"),5)</f>
        <v>#N/A</v>
      </c>
      <c r="AK10" s="210" t="e">
        <f t="shared" ref="AK10:AK23" si="3">RIGHT(REPT(" ",10)&amp;TEXT($L10,"0.0000E+0"),10)&amp;RIGHT(REPT(" ",10)&amp;TEXT($M10,"0.0000E+0"),10)&amp;RIGHT(REPT(" ",10)&amp;TEXT($N10,"0.0000E+0"),10)&amp;RIGHT(REPT(" ",10)&amp;TEXT($O10,"0.0000E+0"),10)&amp;RIGHT(REPT(" ",10)&amp;TEXT($P10,"0.0000E+0"),10)&amp;RIGHT(REPT(" ",10)&amp;TEXT($Q10,"0.0000E+0"),10)</f>
        <v>#N/A</v>
      </c>
      <c r="AL10" s="214" t="e">
        <f t="shared" ref="AL10:AL23" si="4">REPT(" ",10)&amp;RIGHT(REPT(" ",10)&amp;TEXT($R10,"0.0000E+0"),10)&amp;RIGHT(REPT(" ",10)&amp;TEXT($S10,"0.0000E+0"),10)&amp;RIGHT(REPT(" ",10)&amp;TEXT($T10,"0.0000E+0"),10)&amp;RIGHT(REPT(" ",10)&amp;TEXT($U10,"0.0000E+0"),10)&amp;RIGHT(REPT(" ",10)&amp;TEXT($V10,"0.0000E+0"),10)</f>
        <v>#N/A</v>
      </c>
      <c r="BF10" t="e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#N/A</v>
      </c>
    </row>
    <row r="11" spans="1:58">
      <c r="A11" t="e">
        <f>A10+1</f>
        <v>#N/A</v>
      </c>
      <c r="B11" s="136">
        <f>B10+1</f>
        <v>2</v>
      </c>
      <c r="C11" s="37" t="e">
        <f>VLOOKUP($A11,'mat2'!$A$1:$BE$400,C$1,FALSE)</f>
        <v>#N/A</v>
      </c>
      <c r="D11" s="37" t="e">
        <f>VLOOKUP($A11,'mat2'!$A$1:$BE$400,D$1,FALSE)</f>
        <v>#N/A</v>
      </c>
      <c r="E11" s="17" t="e">
        <f>VLOOKUP($A11,'mat2'!$A$1:$BE$400,E$1,FALSE)</f>
        <v>#N/A</v>
      </c>
      <c r="F11" s="35" t="e">
        <f>VLOOKUP($A11,'mat2'!$A$1:$BE$400,F$1,FALSE)</f>
        <v>#N/A</v>
      </c>
      <c r="G11" s="36" t="e">
        <f>VLOOKUP($A11,'mat2'!$A$1:$BE$400,G$1,FALSE)</f>
        <v>#N/A</v>
      </c>
      <c r="H11" s="107" t="e">
        <f>VLOOKUP($A11,'mat2'!$A$1:$BE$400,H$1,FALSE)</f>
        <v>#N/A</v>
      </c>
      <c r="I11" s="107" t="e">
        <f>VLOOKUP($A11,'mat2'!$A$1:$BE$400,I$1,FALSE)</f>
        <v>#N/A</v>
      </c>
      <c r="J11" s="35" t="e">
        <f>VLOOKUP($A11,'mat2'!$A$1:$BE$400,J$1,FALSE)</f>
        <v>#N/A</v>
      </c>
      <c r="K11" s="34" t="e">
        <f>VLOOKUP($A11,'mat2'!$A$1:$BE$400,K$1,FALSE)</f>
        <v>#N/A</v>
      </c>
      <c r="L11" s="46" t="e">
        <f>VLOOKUP($A11,'mat2'!$A$1:$BE$400,L$1,FALSE)</f>
        <v>#N/A</v>
      </c>
      <c r="M11" s="46" t="e">
        <f>VLOOKUP($A11,'mat2'!$A$1:$BE$400,M$1,FALSE)</f>
        <v>#N/A</v>
      </c>
      <c r="N11" s="46" t="e">
        <f>VLOOKUP($A11,'mat2'!$A$1:$BE$400,N$1,FALSE)</f>
        <v>#N/A</v>
      </c>
      <c r="O11" s="39" t="e">
        <f>VLOOKUP($A11,'mat2'!$A$1:$BE$400,O$1,FALSE)</f>
        <v>#N/A</v>
      </c>
      <c r="P11" s="39" t="e">
        <f>VLOOKUP($A11,'mat2'!$A$1:$BE$400,P$1,FALSE)</f>
        <v>#N/A</v>
      </c>
      <c r="Q11" s="34" t="e">
        <f>VLOOKUP($A11,'mat2'!$A$1:$BE$400,Q$1,FALSE)</f>
        <v>#N/A</v>
      </c>
      <c r="R11" s="46" t="e">
        <f>VLOOKUP($A11,'mat2'!$A$1:$BE$400,R$1,FALSE)</f>
        <v>#N/A</v>
      </c>
      <c r="S11" s="46" t="e">
        <f>VLOOKUP($A11,'mat2'!$A$1:$BE$400,S$1,FALSE)</f>
        <v>#N/A</v>
      </c>
      <c r="T11" s="39" t="e">
        <f>VLOOKUP($A11,'mat2'!$A$1:$BE$400,T$1,FALSE)</f>
        <v>#N/A</v>
      </c>
      <c r="U11" s="39" t="e">
        <f>VLOOKUP($A11,'mat2'!$A$1:$BE$400,U$1,FALSE)</f>
        <v>#N/A</v>
      </c>
      <c r="V11" s="34" t="e">
        <f>VLOOKUP($A11,'mat2'!$A$1:$BE$400,V$1,FALSE)</f>
        <v>#N/A</v>
      </c>
      <c r="W11" s="105" t="e">
        <f>VLOOKUP($A11,'mat2'!$A$1:$BE$400,W$1,FALSE)</f>
        <v>#N/A</v>
      </c>
      <c r="X11" s="70" t="e">
        <f>VLOOKUP($A11,'mat2'!$A$1:$BE$400,X$1,FALSE)</f>
        <v>#N/A</v>
      </c>
      <c r="Y11" s="70" t="e">
        <f>VLOOKUP($A11,'mat2'!$A$1:$BE$400,Y$1,FALSE)</f>
        <v>#N/A</v>
      </c>
      <c r="Z11" s="70" t="e">
        <f>VLOOKUP($A11,'mat2'!$A$1:$BE$400,Z$1,FALSE)</f>
        <v>#N/A</v>
      </c>
      <c r="AA11" s="33" t="e">
        <f>VLOOKUP($A11,'mat2'!$A$1:$BE$400,AA$1,FALSE)</f>
        <v>#N/A</v>
      </c>
      <c r="AB11" s="33" t="e">
        <f>VLOOKUP($A11,'mat2'!$A$1:$BE$400,AB$1,FALSE)</f>
        <v>#N/A</v>
      </c>
      <c r="AC11" s="70" t="e">
        <f>VLOOKUP($A11,'mat2'!$A$1:$BE$400,AC$1,FALSE)</f>
        <v>#N/A</v>
      </c>
      <c r="AD11" s="70" t="e">
        <f>VLOOKUP($A11,'mat2'!$A$1:$BE$400,AD$1,FALSE)</f>
        <v>#N/A</v>
      </c>
      <c r="AE11" s="193" t="e">
        <f t="shared" si="0"/>
        <v>#N/A</v>
      </c>
      <c r="AF11" s="206" t="e">
        <f t="shared" ref="AF11:AF23" si="5">AH11&amp;$AO$2&amp;$AF$3&amp;$AO$2&amp;AI11&amp;$AO$2&amp;$AF$4&amp;$AO$2&amp;AJ11&amp;$AO$2&amp;$AF$5&amp;$AO$2&amp;AK11&amp;$AO$2&amp;$AF$6&amp;$AO$2&amp;AL11&amp;$AO$2&amp;$AF$2</f>
        <v>#N/A</v>
      </c>
      <c r="AG11" s="206" t="e">
        <f t="shared" ref="AG11:AG23" si="6">IF($C11&gt;=10000,0,IF($C11&gt;=1000,1,IF($C11&gt;=100,2,IF($C11&gt;=10,3,4))))</f>
        <v>#N/A</v>
      </c>
      <c r="AH11" s="209" t="e">
        <f t="shared" ref="AH11:AH23" si="7">REPT(" ",AG11)&amp;FIXED($C11,0,1)&amp;REPT(" ",$AF$9)&amp;FIXED($B$9,0,1)&amp;" "&amp;$D11&amp;"###"&amp;D11</f>
        <v>#N/A</v>
      </c>
      <c r="AI11" s="207" t="e">
        <f t="shared" si="1"/>
        <v>#N/A</v>
      </c>
      <c r="AJ11" s="212" t="e">
        <f t="shared" si="2"/>
        <v>#N/A</v>
      </c>
      <c r="AK11" s="210" t="e">
        <f t="shared" si="3"/>
        <v>#N/A</v>
      </c>
      <c r="AL11" s="214" t="e">
        <f t="shared" si="4"/>
        <v>#N/A</v>
      </c>
    </row>
    <row r="12" spans="1:58">
      <c r="A12" t="e">
        <f t="shared" ref="A12:B23" si="8">A11+1</f>
        <v>#N/A</v>
      </c>
      <c r="B12" s="136">
        <f t="shared" si="8"/>
        <v>3</v>
      </c>
      <c r="C12" s="37" t="e">
        <f>VLOOKUP($A12,'mat2'!$A$1:$BE$400,C$1,FALSE)</f>
        <v>#N/A</v>
      </c>
      <c r="D12" s="37" t="e">
        <f>VLOOKUP($A12,'mat2'!$A$1:$BE$400,D$1,FALSE)</f>
        <v>#N/A</v>
      </c>
      <c r="E12" s="17" t="e">
        <f>VLOOKUP($A12,'mat2'!$A$1:$BE$400,E$1,FALSE)</f>
        <v>#N/A</v>
      </c>
      <c r="F12" s="35" t="e">
        <f>VLOOKUP($A12,'mat2'!$A$1:$BE$400,F$1,FALSE)</f>
        <v>#N/A</v>
      </c>
      <c r="G12" s="36" t="e">
        <f>VLOOKUP($A12,'mat2'!$A$1:$BE$400,G$1,FALSE)</f>
        <v>#N/A</v>
      </c>
      <c r="H12" s="107" t="e">
        <f>VLOOKUP($A12,'mat2'!$A$1:$BE$400,H$1,FALSE)</f>
        <v>#N/A</v>
      </c>
      <c r="I12" s="107" t="e">
        <f>VLOOKUP($A12,'mat2'!$A$1:$BE$400,I$1,FALSE)</f>
        <v>#N/A</v>
      </c>
      <c r="J12" s="35" t="e">
        <f>VLOOKUP($A12,'mat2'!$A$1:$BE$400,J$1,FALSE)</f>
        <v>#N/A</v>
      </c>
      <c r="K12" s="34" t="e">
        <f>VLOOKUP($A12,'mat2'!$A$1:$BE$400,K$1,FALSE)</f>
        <v>#N/A</v>
      </c>
      <c r="L12" s="46" t="e">
        <f>VLOOKUP($A12,'mat2'!$A$1:$BE$400,L$1,FALSE)</f>
        <v>#N/A</v>
      </c>
      <c r="M12" s="46" t="e">
        <f>VLOOKUP($A12,'mat2'!$A$1:$BE$400,M$1,FALSE)</f>
        <v>#N/A</v>
      </c>
      <c r="N12" s="46" t="e">
        <f>VLOOKUP($A12,'mat2'!$A$1:$BE$400,N$1,FALSE)</f>
        <v>#N/A</v>
      </c>
      <c r="O12" s="39" t="e">
        <f>VLOOKUP($A12,'mat2'!$A$1:$BE$400,O$1,FALSE)</f>
        <v>#N/A</v>
      </c>
      <c r="P12" s="39" t="e">
        <f>VLOOKUP($A12,'mat2'!$A$1:$BE$400,P$1,FALSE)</f>
        <v>#N/A</v>
      </c>
      <c r="Q12" s="34" t="e">
        <f>VLOOKUP($A12,'mat2'!$A$1:$BE$400,Q$1,FALSE)</f>
        <v>#N/A</v>
      </c>
      <c r="R12" s="46" t="e">
        <f>VLOOKUP($A12,'mat2'!$A$1:$BE$400,R$1,FALSE)</f>
        <v>#N/A</v>
      </c>
      <c r="S12" s="46" t="e">
        <f>VLOOKUP($A12,'mat2'!$A$1:$BE$400,S$1,FALSE)</f>
        <v>#N/A</v>
      </c>
      <c r="T12" s="39" t="e">
        <f>VLOOKUP($A12,'mat2'!$A$1:$BE$400,T$1,FALSE)</f>
        <v>#N/A</v>
      </c>
      <c r="U12" s="39" t="e">
        <f>VLOOKUP($A12,'mat2'!$A$1:$BE$400,U$1,FALSE)</f>
        <v>#N/A</v>
      </c>
      <c r="V12" s="34" t="e">
        <f>VLOOKUP($A12,'mat2'!$A$1:$BE$400,V$1,FALSE)</f>
        <v>#N/A</v>
      </c>
      <c r="W12" s="105" t="e">
        <f>VLOOKUP($A12,'mat2'!$A$1:$BE$400,W$1,FALSE)</f>
        <v>#N/A</v>
      </c>
      <c r="X12" s="70" t="e">
        <f>VLOOKUP($A12,'mat2'!$A$1:$BE$400,X$1,FALSE)</f>
        <v>#N/A</v>
      </c>
      <c r="Y12" s="70" t="e">
        <f>VLOOKUP($A12,'mat2'!$A$1:$BE$400,Y$1,FALSE)</f>
        <v>#N/A</v>
      </c>
      <c r="Z12" s="70" t="e">
        <f>VLOOKUP($A12,'mat2'!$A$1:$BE$400,Z$1,FALSE)</f>
        <v>#N/A</v>
      </c>
      <c r="AA12" s="33" t="e">
        <f>VLOOKUP($A12,'mat2'!$A$1:$BE$400,AA$1,FALSE)</f>
        <v>#N/A</v>
      </c>
      <c r="AB12" s="33" t="e">
        <f>VLOOKUP($A12,'mat2'!$A$1:$BE$400,AB$1,FALSE)</f>
        <v>#N/A</v>
      </c>
      <c r="AC12" s="70" t="e">
        <f>VLOOKUP($A12,'mat2'!$A$1:$BE$400,AC$1,FALSE)</f>
        <v>#N/A</v>
      </c>
      <c r="AD12" s="70" t="e">
        <f>VLOOKUP($A12,'mat2'!$A$1:$BE$400,AD$1,FALSE)</f>
        <v>#N/A</v>
      </c>
      <c r="AE12" s="193" t="e">
        <f t="shared" si="0"/>
        <v>#N/A</v>
      </c>
      <c r="AF12" s="206" t="e">
        <f t="shared" si="5"/>
        <v>#N/A</v>
      </c>
      <c r="AG12" s="206" t="e">
        <f t="shared" si="6"/>
        <v>#N/A</v>
      </c>
      <c r="AH12" s="209" t="e">
        <f t="shared" si="7"/>
        <v>#N/A</v>
      </c>
      <c r="AI12" s="207" t="e">
        <f t="shared" si="1"/>
        <v>#N/A</v>
      </c>
      <c r="AJ12" s="212" t="e">
        <f t="shared" si="2"/>
        <v>#N/A</v>
      </c>
      <c r="AK12" s="210" t="e">
        <f t="shared" si="3"/>
        <v>#N/A</v>
      </c>
      <c r="AL12" s="214" t="e">
        <f t="shared" si="4"/>
        <v>#N/A</v>
      </c>
    </row>
    <row r="13" spans="1:58">
      <c r="A13" t="e">
        <f t="shared" si="8"/>
        <v>#N/A</v>
      </c>
      <c r="B13" s="136">
        <f t="shared" si="8"/>
        <v>4</v>
      </c>
      <c r="C13" s="37" t="e">
        <f>VLOOKUP($A13,'mat2'!$A$1:$BE$400,C$1,FALSE)</f>
        <v>#N/A</v>
      </c>
      <c r="D13" s="37" t="e">
        <f>VLOOKUP($A13,'mat2'!$A$1:$BE$400,D$1,FALSE)</f>
        <v>#N/A</v>
      </c>
      <c r="E13" s="17" t="e">
        <f>VLOOKUP($A13,'mat2'!$A$1:$BE$400,E$1,FALSE)</f>
        <v>#N/A</v>
      </c>
      <c r="F13" s="35" t="e">
        <f>VLOOKUP($A13,'mat2'!$A$1:$BE$400,F$1,FALSE)</f>
        <v>#N/A</v>
      </c>
      <c r="G13" s="36" t="e">
        <f>VLOOKUP($A13,'mat2'!$A$1:$BE$400,G$1,FALSE)</f>
        <v>#N/A</v>
      </c>
      <c r="H13" s="107" t="e">
        <f>VLOOKUP($A13,'mat2'!$A$1:$BE$400,H$1,FALSE)</f>
        <v>#N/A</v>
      </c>
      <c r="I13" s="107" t="e">
        <f>VLOOKUP($A13,'mat2'!$A$1:$BE$400,I$1,FALSE)</f>
        <v>#N/A</v>
      </c>
      <c r="J13" s="35" t="e">
        <f>VLOOKUP($A13,'mat2'!$A$1:$BE$400,J$1,FALSE)</f>
        <v>#N/A</v>
      </c>
      <c r="K13" s="34" t="e">
        <f>VLOOKUP($A13,'mat2'!$A$1:$BE$400,K$1,FALSE)</f>
        <v>#N/A</v>
      </c>
      <c r="L13" s="46" t="e">
        <f>VLOOKUP($A13,'mat2'!$A$1:$BE$400,L$1,FALSE)</f>
        <v>#N/A</v>
      </c>
      <c r="M13" s="46" t="e">
        <f>VLOOKUP($A13,'mat2'!$A$1:$BE$400,M$1,FALSE)</f>
        <v>#N/A</v>
      </c>
      <c r="N13" s="46" t="e">
        <f>VLOOKUP($A13,'mat2'!$A$1:$BE$400,N$1,FALSE)</f>
        <v>#N/A</v>
      </c>
      <c r="O13" s="39" t="e">
        <f>VLOOKUP($A13,'mat2'!$A$1:$BE$400,O$1,FALSE)</f>
        <v>#N/A</v>
      </c>
      <c r="P13" s="39" t="e">
        <f>VLOOKUP($A13,'mat2'!$A$1:$BE$400,P$1,FALSE)</f>
        <v>#N/A</v>
      </c>
      <c r="Q13" s="34" t="e">
        <f>VLOOKUP($A13,'mat2'!$A$1:$BE$400,Q$1,FALSE)</f>
        <v>#N/A</v>
      </c>
      <c r="R13" s="46" t="e">
        <f>VLOOKUP($A13,'mat2'!$A$1:$BE$400,R$1,FALSE)</f>
        <v>#N/A</v>
      </c>
      <c r="S13" s="46" t="e">
        <f>VLOOKUP($A13,'mat2'!$A$1:$BE$400,S$1,FALSE)</f>
        <v>#N/A</v>
      </c>
      <c r="T13" s="39" t="e">
        <f>VLOOKUP($A13,'mat2'!$A$1:$BE$400,T$1,FALSE)</f>
        <v>#N/A</v>
      </c>
      <c r="U13" s="39" t="e">
        <f>VLOOKUP($A13,'mat2'!$A$1:$BE$400,U$1,FALSE)</f>
        <v>#N/A</v>
      </c>
      <c r="V13" s="34" t="e">
        <f>VLOOKUP($A13,'mat2'!$A$1:$BE$400,V$1,FALSE)</f>
        <v>#N/A</v>
      </c>
      <c r="W13" s="105" t="e">
        <f>VLOOKUP($A13,'mat2'!$A$1:$BE$400,W$1,FALSE)</f>
        <v>#N/A</v>
      </c>
      <c r="X13" s="70" t="e">
        <f>VLOOKUP($A13,'mat2'!$A$1:$BE$400,X$1,FALSE)</f>
        <v>#N/A</v>
      </c>
      <c r="Y13" s="70" t="e">
        <f>VLOOKUP($A13,'mat2'!$A$1:$BE$400,Y$1,FALSE)</f>
        <v>#N/A</v>
      </c>
      <c r="Z13" s="70" t="e">
        <f>VLOOKUP($A13,'mat2'!$A$1:$BE$400,Z$1,FALSE)</f>
        <v>#N/A</v>
      </c>
      <c r="AA13" s="33" t="e">
        <f>VLOOKUP($A13,'mat2'!$A$1:$BE$400,AA$1,FALSE)</f>
        <v>#N/A</v>
      </c>
      <c r="AB13" s="33" t="e">
        <f>VLOOKUP($A13,'mat2'!$A$1:$BE$400,AB$1,FALSE)</f>
        <v>#N/A</v>
      </c>
      <c r="AC13" s="70" t="e">
        <f>VLOOKUP($A13,'mat2'!$A$1:$BE$400,AC$1,FALSE)</f>
        <v>#N/A</v>
      </c>
      <c r="AD13" s="70" t="e">
        <f>VLOOKUP($A13,'mat2'!$A$1:$BE$400,AD$1,FALSE)</f>
        <v>#N/A</v>
      </c>
      <c r="AE13" s="193" t="e">
        <f t="shared" si="0"/>
        <v>#N/A</v>
      </c>
      <c r="AF13" s="206" t="e">
        <f t="shared" si="5"/>
        <v>#N/A</v>
      </c>
      <c r="AG13" s="206" t="e">
        <f t="shared" si="6"/>
        <v>#N/A</v>
      </c>
      <c r="AH13" s="209" t="e">
        <f t="shared" si="7"/>
        <v>#N/A</v>
      </c>
      <c r="AI13" s="207" t="e">
        <f t="shared" si="1"/>
        <v>#N/A</v>
      </c>
      <c r="AJ13" s="212" t="e">
        <f t="shared" si="2"/>
        <v>#N/A</v>
      </c>
      <c r="AK13" s="210" t="e">
        <f t="shared" si="3"/>
        <v>#N/A</v>
      </c>
      <c r="AL13" s="214" t="e">
        <f t="shared" si="4"/>
        <v>#N/A</v>
      </c>
    </row>
    <row r="14" spans="1:58">
      <c r="A14" t="e">
        <f t="shared" si="8"/>
        <v>#N/A</v>
      </c>
      <c r="B14" s="136">
        <f t="shared" si="8"/>
        <v>5</v>
      </c>
      <c r="C14" s="37" t="e">
        <f>VLOOKUP($A14,'mat2'!$A$1:$BE$400,C$1,FALSE)</f>
        <v>#N/A</v>
      </c>
      <c r="D14" s="37" t="e">
        <f>VLOOKUP($A14,'mat2'!$A$1:$BE$400,D$1,FALSE)</f>
        <v>#N/A</v>
      </c>
      <c r="E14" s="17" t="e">
        <f>VLOOKUP($A14,'mat2'!$A$1:$BE$400,E$1,FALSE)</f>
        <v>#N/A</v>
      </c>
      <c r="F14" s="35" t="e">
        <f>VLOOKUP($A14,'mat2'!$A$1:$BE$400,F$1,FALSE)</f>
        <v>#N/A</v>
      </c>
      <c r="G14" s="36" t="e">
        <f>VLOOKUP($A14,'mat2'!$A$1:$BE$400,G$1,FALSE)</f>
        <v>#N/A</v>
      </c>
      <c r="H14" s="107" t="e">
        <f>VLOOKUP($A14,'mat2'!$A$1:$BE$400,H$1,FALSE)</f>
        <v>#N/A</v>
      </c>
      <c r="I14" s="107" t="e">
        <f>VLOOKUP($A14,'mat2'!$A$1:$BE$400,I$1,FALSE)</f>
        <v>#N/A</v>
      </c>
      <c r="J14" s="35" t="e">
        <f>VLOOKUP($A14,'mat2'!$A$1:$BE$400,J$1,FALSE)</f>
        <v>#N/A</v>
      </c>
      <c r="K14" s="34" t="e">
        <f>VLOOKUP($A14,'mat2'!$A$1:$BE$400,K$1,FALSE)</f>
        <v>#N/A</v>
      </c>
      <c r="L14" s="46" t="e">
        <f>VLOOKUP($A14,'mat2'!$A$1:$BE$400,L$1,FALSE)</f>
        <v>#N/A</v>
      </c>
      <c r="M14" s="46" t="e">
        <f>VLOOKUP($A14,'mat2'!$A$1:$BE$400,M$1,FALSE)</f>
        <v>#N/A</v>
      </c>
      <c r="N14" s="46" t="e">
        <f>VLOOKUP($A14,'mat2'!$A$1:$BE$400,N$1,FALSE)</f>
        <v>#N/A</v>
      </c>
      <c r="O14" s="39" t="e">
        <f>VLOOKUP($A14,'mat2'!$A$1:$BE$400,O$1,FALSE)</f>
        <v>#N/A</v>
      </c>
      <c r="P14" s="39" t="e">
        <f>VLOOKUP($A14,'mat2'!$A$1:$BE$400,P$1,FALSE)</f>
        <v>#N/A</v>
      </c>
      <c r="Q14" s="34" t="e">
        <f>VLOOKUP($A14,'mat2'!$A$1:$BE$400,Q$1,FALSE)</f>
        <v>#N/A</v>
      </c>
      <c r="R14" s="46" t="e">
        <f>VLOOKUP($A14,'mat2'!$A$1:$BE$400,R$1,FALSE)</f>
        <v>#N/A</v>
      </c>
      <c r="S14" s="46" t="e">
        <f>VLOOKUP($A14,'mat2'!$A$1:$BE$400,S$1,FALSE)</f>
        <v>#N/A</v>
      </c>
      <c r="T14" s="39" t="e">
        <f>VLOOKUP($A14,'mat2'!$A$1:$BE$400,T$1,FALSE)</f>
        <v>#N/A</v>
      </c>
      <c r="U14" s="39" t="e">
        <f>VLOOKUP($A14,'mat2'!$A$1:$BE$400,U$1,FALSE)</f>
        <v>#N/A</v>
      </c>
      <c r="V14" s="34" t="e">
        <f>VLOOKUP($A14,'mat2'!$A$1:$BE$400,V$1,FALSE)</f>
        <v>#N/A</v>
      </c>
      <c r="W14" s="105" t="e">
        <f>VLOOKUP($A14,'mat2'!$A$1:$BE$400,W$1,FALSE)</f>
        <v>#N/A</v>
      </c>
      <c r="X14" s="70" t="e">
        <f>VLOOKUP($A14,'mat2'!$A$1:$BE$400,X$1,FALSE)</f>
        <v>#N/A</v>
      </c>
      <c r="Y14" s="70" t="e">
        <f>VLOOKUP($A14,'mat2'!$A$1:$BE$400,Y$1,FALSE)</f>
        <v>#N/A</v>
      </c>
      <c r="Z14" s="70" t="e">
        <f>VLOOKUP($A14,'mat2'!$A$1:$BE$400,Z$1,FALSE)</f>
        <v>#N/A</v>
      </c>
      <c r="AA14" s="33" t="e">
        <f>VLOOKUP($A14,'mat2'!$A$1:$BE$400,AA$1,FALSE)</f>
        <v>#N/A</v>
      </c>
      <c r="AB14" s="33" t="e">
        <f>VLOOKUP($A14,'mat2'!$A$1:$BE$400,AB$1,FALSE)</f>
        <v>#N/A</v>
      </c>
      <c r="AC14" s="70" t="e">
        <f>VLOOKUP($A14,'mat2'!$A$1:$BE$400,AC$1,FALSE)</f>
        <v>#N/A</v>
      </c>
      <c r="AD14" s="70" t="e">
        <f>VLOOKUP($A14,'mat2'!$A$1:$BE$400,AD$1,FALSE)</f>
        <v>#N/A</v>
      </c>
      <c r="AE14" s="193" t="e">
        <f t="shared" si="0"/>
        <v>#N/A</v>
      </c>
      <c r="AF14" s="206" t="e">
        <f t="shared" si="5"/>
        <v>#N/A</v>
      </c>
      <c r="AG14" s="206" t="e">
        <f t="shared" si="6"/>
        <v>#N/A</v>
      </c>
      <c r="AH14" s="209" t="e">
        <f t="shared" si="7"/>
        <v>#N/A</v>
      </c>
      <c r="AI14" s="207" t="e">
        <f t="shared" si="1"/>
        <v>#N/A</v>
      </c>
      <c r="AJ14" s="212" t="e">
        <f t="shared" si="2"/>
        <v>#N/A</v>
      </c>
      <c r="AK14" s="210" t="e">
        <f t="shared" si="3"/>
        <v>#N/A</v>
      </c>
      <c r="AL14" s="214" t="e">
        <f t="shared" si="4"/>
        <v>#N/A</v>
      </c>
    </row>
    <row r="15" spans="1:58">
      <c r="A15" t="e">
        <f t="shared" si="8"/>
        <v>#N/A</v>
      </c>
      <c r="B15" s="136">
        <f t="shared" ref="B15" si="9">B14+1</f>
        <v>6</v>
      </c>
      <c r="C15" s="37" t="e">
        <f>VLOOKUP($A15,'mat2'!$A$1:$BE$400,C$1,FALSE)</f>
        <v>#N/A</v>
      </c>
      <c r="D15" s="37" t="e">
        <f>VLOOKUP($A15,'mat2'!$A$1:$BE$400,D$1,FALSE)</f>
        <v>#N/A</v>
      </c>
      <c r="E15" s="17" t="e">
        <f>VLOOKUP($A15,'mat2'!$A$1:$BE$400,E$1,FALSE)</f>
        <v>#N/A</v>
      </c>
      <c r="F15" s="35" t="e">
        <f>VLOOKUP($A15,'mat2'!$A$1:$BE$400,F$1,FALSE)</f>
        <v>#N/A</v>
      </c>
      <c r="G15" s="36" t="e">
        <f>VLOOKUP($A15,'mat2'!$A$1:$BE$400,G$1,FALSE)</f>
        <v>#N/A</v>
      </c>
      <c r="H15" s="107" t="e">
        <f>VLOOKUP($A15,'mat2'!$A$1:$BE$400,H$1,FALSE)</f>
        <v>#N/A</v>
      </c>
      <c r="I15" s="107" t="e">
        <f>VLOOKUP($A15,'mat2'!$A$1:$BE$400,I$1,FALSE)</f>
        <v>#N/A</v>
      </c>
      <c r="J15" s="35" t="e">
        <f>VLOOKUP($A15,'mat2'!$A$1:$BE$400,J$1,FALSE)</f>
        <v>#N/A</v>
      </c>
      <c r="K15" s="34" t="e">
        <f>VLOOKUP($A15,'mat2'!$A$1:$BE$400,K$1,FALSE)</f>
        <v>#N/A</v>
      </c>
      <c r="L15" s="46" t="e">
        <f>VLOOKUP($A15,'mat2'!$A$1:$BE$400,L$1,FALSE)</f>
        <v>#N/A</v>
      </c>
      <c r="M15" s="46" t="e">
        <f>VLOOKUP($A15,'mat2'!$A$1:$BE$400,M$1,FALSE)</f>
        <v>#N/A</v>
      </c>
      <c r="N15" s="46" t="e">
        <f>VLOOKUP($A15,'mat2'!$A$1:$BE$400,N$1,FALSE)</f>
        <v>#N/A</v>
      </c>
      <c r="O15" s="39" t="e">
        <f>VLOOKUP($A15,'mat2'!$A$1:$BE$400,O$1,FALSE)</f>
        <v>#N/A</v>
      </c>
      <c r="P15" s="39" t="e">
        <f>VLOOKUP($A15,'mat2'!$A$1:$BE$400,P$1,FALSE)</f>
        <v>#N/A</v>
      </c>
      <c r="Q15" s="34" t="e">
        <f>VLOOKUP($A15,'mat2'!$A$1:$BE$400,Q$1,FALSE)</f>
        <v>#N/A</v>
      </c>
      <c r="R15" s="46" t="e">
        <f>VLOOKUP($A15,'mat2'!$A$1:$BE$400,R$1,FALSE)</f>
        <v>#N/A</v>
      </c>
      <c r="S15" s="46" t="e">
        <f>VLOOKUP($A15,'mat2'!$A$1:$BE$400,S$1,FALSE)</f>
        <v>#N/A</v>
      </c>
      <c r="T15" s="39" t="e">
        <f>VLOOKUP($A15,'mat2'!$A$1:$BE$400,T$1,FALSE)</f>
        <v>#N/A</v>
      </c>
      <c r="U15" s="39" t="e">
        <f>VLOOKUP($A15,'mat2'!$A$1:$BE$400,U$1,FALSE)</f>
        <v>#N/A</v>
      </c>
      <c r="V15" s="34" t="e">
        <f>VLOOKUP($A15,'mat2'!$A$1:$BE$400,V$1,FALSE)</f>
        <v>#N/A</v>
      </c>
      <c r="W15" s="105" t="e">
        <f>VLOOKUP($A15,'mat2'!$A$1:$BE$400,W$1,FALSE)</f>
        <v>#N/A</v>
      </c>
      <c r="X15" s="70" t="e">
        <f>VLOOKUP($A15,'mat2'!$A$1:$BE$400,X$1,FALSE)</f>
        <v>#N/A</v>
      </c>
      <c r="Y15" s="70" t="e">
        <f>VLOOKUP($A15,'mat2'!$A$1:$BE$400,Y$1,FALSE)</f>
        <v>#N/A</v>
      </c>
      <c r="Z15" s="70" t="e">
        <f>VLOOKUP($A15,'mat2'!$A$1:$BE$400,Z$1,FALSE)</f>
        <v>#N/A</v>
      </c>
      <c r="AA15" s="33" t="e">
        <f>VLOOKUP($A15,'mat2'!$A$1:$BE$400,AA$1,FALSE)</f>
        <v>#N/A</v>
      </c>
      <c r="AB15" s="33" t="e">
        <f>VLOOKUP($A15,'mat2'!$A$1:$BE$400,AB$1,FALSE)</f>
        <v>#N/A</v>
      </c>
      <c r="AC15" s="70" t="e">
        <f>VLOOKUP($A15,'mat2'!$A$1:$BE$400,AC$1,FALSE)</f>
        <v>#N/A</v>
      </c>
      <c r="AD15" s="70" t="e">
        <f>VLOOKUP($A15,'mat2'!$A$1:$BE$400,AD$1,FALSE)</f>
        <v>#N/A</v>
      </c>
      <c r="AE15" s="193" t="e">
        <f t="shared" si="0"/>
        <v>#N/A</v>
      </c>
      <c r="AF15" s="206" t="e">
        <f t="shared" si="5"/>
        <v>#N/A</v>
      </c>
      <c r="AG15" s="206" t="e">
        <f t="shared" si="6"/>
        <v>#N/A</v>
      </c>
      <c r="AH15" s="209" t="e">
        <f t="shared" si="7"/>
        <v>#N/A</v>
      </c>
      <c r="AI15" s="207" t="e">
        <f t="shared" si="1"/>
        <v>#N/A</v>
      </c>
      <c r="AJ15" s="212" t="e">
        <f t="shared" si="2"/>
        <v>#N/A</v>
      </c>
      <c r="AK15" s="210" t="e">
        <f t="shared" si="3"/>
        <v>#N/A</v>
      </c>
      <c r="AL15" s="214" t="e">
        <f t="shared" si="4"/>
        <v>#N/A</v>
      </c>
    </row>
    <row r="16" spans="1:58">
      <c r="A16" t="e">
        <f t="shared" si="8"/>
        <v>#N/A</v>
      </c>
      <c r="B16" s="136">
        <f t="shared" ref="B16" si="10">B15+1</f>
        <v>7</v>
      </c>
      <c r="C16" s="37" t="e">
        <f>VLOOKUP($A16,'mat2'!$A$1:$BE$400,C$1,FALSE)</f>
        <v>#N/A</v>
      </c>
      <c r="D16" s="37" t="e">
        <f>VLOOKUP($A16,'mat2'!$A$1:$BE$400,D$1,FALSE)</f>
        <v>#N/A</v>
      </c>
      <c r="E16" s="17" t="e">
        <f>VLOOKUP($A16,'mat2'!$A$1:$BE$400,E$1,FALSE)</f>
        <v>#N/A</v>
      </c>
      <c r="F16" s="35" t="e">
        <f>VLOOKUP($A16,'mat2'!$A$1:$BE$400,F$1,FALSE)</f>
        <v>#N/A</v>
      </c>
      <c r="G16" s="36" t="e">
        <f>VLOOKUP($A16,'mat2'!$A$1:$BE$400,G$1,FALSE)</f>
        <v>#N/A</v>
      </c>
      <c r="H16" s="107" t="e">
        <f>VLOOKUP($A16,'mat2'!$A$1:$BE$400,H$1,FALSE)</f>
        <v>#N/A</v>
      </c>
      <c r="I16" s="107" t="e">
        <f>VLOOKUP($A16,'mat2'!$A$1:$BE$400,I$1,FALSE)</f>
        <v>#N/A</v>
      </c>
      <c r="J16" s="35" t="e">
        <f>VLOOKUP($A16,'mat2'!$A$1:$BE$400,J$1,FALSE)</f>
        <v>#N/A</v>
      </c>
      <c r="K16" s="34" t="e">
        <f>VLOOKUP($A16,'mat2'!$A$1:$BE$400,K$1,FALSE)</f>
        <v>#N/A</v>
      </c>
      <c r="L16" s="46" t="e">
        <f>VLOOKUP($A16,'mat2'!$A$1:$BE$400,L$1,FALSE)</f>
        <v>#N/A</v>
      </c>
      <c r="M16" s="46" t="e">
        <f>VLOOKUP($A16,'mat2'!$A$1:$BE$400,M$1,FALSE)</f>
        <v>#N/A</v>
      </c>
      <c r="N16" s="46" t="e">
        <f>VLOOKUP($A16,'mat2'!$A$1:$BE$400,N$1,FALSE)</f>
        <v>#N/A</v>
      </c>
      <c r="O16" s="39" t="e">
        <f>VLOOKUP($A16,'mat2'!$A$1:$BE$400,O$1,FALSE)</f>
        <v>#N/A</v>
      </c>
      <c r="P16" s="39" t="e">
        <f>VLOOKUP($A16,'mat2'!$A$1:$BE$400,P$1,FALSE)</f>
        <v>#N/A</v>
      </c>
      <c r="Q16" s="34" t="e">
        <f>VLOOKUP($A16,'mat2'!$A$1:$BE$400,Q$1,FALSE)</f>
        <v>#N/A</v>
      </c>
      <c r="R16" s="46" t="e">
        <f>VLOOKUP($A16,'mat2'!$A$1:$BE$400,R$1,FALSE)</f>
        <v>#N/A</v>
      </c>
      <c r="S16" s="46" t="e">
        <f>VLOOKUP($A16,'mat2'!$A$1:$BE$400,S$1,FALSE)</f>
        <v>#N/A</v>
      </c>
      <c r="T16" s="39" t="e">
        <f>VLOOKUP($A16,'mat2'!$A$1:$BE$400,T$1,FALSE)</f>
        <v>#N/A</v>
      </c>
      <c r="U16" s="39" t="e">
        <f>VLOOKUP($A16,'mat2'!$A$1:$BE$400,U$1,FALSE)</f>
        <v>#N/A</v>
      </c>
      <c r="V16" s="34" t="e">
        <f>VLOOKUP($A16,'mat2'!$A$1:$BE$400,V$1,FALSE)</f>
        <v>#N/A</v>
      </c>
      <c r="W16" s="105" t="e">
        <f>VLOOKUP($A16,'mat2'!$A$1:$BE$400,W$1,FALSE)</f>
        <v>#N/A</v>
      </c>
      <c r="X16" s="70" t="e">
        <f>VLOOKUP($A16,'mat2'!$A$1:$BE$400,X$1,FALSE)</f>
        <v>#N/A</v>
      </c>
      <c r="Y16" s="70" t="e">
        <f>VLOOKUP($A16,'mat2'!$A$1:$BE$400,Y$1,FALSE)</f>
        <v>#N/A</v>
      </c>
      <c r="Z16" s="70" t="e">
        <f>VLOOKUP($A16,'mat2'!$A$1:$BE$400,Z$1,FALSE)</f>
        <v>#N/A</v>
      </c>
      <c r="AA16" s="33" t="e">
        <f>VLOOKUP($A16,'mat2'!$A$1:$BE$400,AA$1,FALSE)</f>
        <v>#N/A</v>
      </c>
      <c r="AB16" s="33" t="e">
        <f>VLOOKUP($A16,'mat2'!$A$1:$BE$400,AB$1,FALSE)</f>
        <v>#N/A</v>
      </c>
      <c r="AC16" s="70" t="e">
        <f>VLOOKUP($A16,'mat2'!$A$1:$BE$400,AC$1,FALSE)</f>
        <v>#N/A</v>
      </c>
      <c r="AD16" s="70" t="e">
        <f>VLOOKUP($A16,'mat2'!$A$1:$BE$400,AD$1,FALSE)</f>
        <v>#N/A</v>
      </c>
      <c r="AE16" s="193" t="e">
        <f t="shared" si="0"/>
        <v>#N/A</v>
      </c>
      <c r="AF16" s="206" t="e">
        <f t="shared" si="5"/>
        <v>#N/A</v>
      </c>
      <c r="AG16" s="206" t="e">
        <f t="shared" si="6"/>
        <v>#N/A</v>
      </c>
      <c r="AH16" s="209" t="e">
        <f t="shared" si="7"/>
        <v>#N/A</v>
      </c>
      <c r="AI16" s="207" t="e">
        <f t="shared" si="1"/>
        <v>#N/A</v>
      </c>
      <c r="AJ16" s="212" t="e">
        <f t="shared" si="2"/>
        <v>#N/A</v>
      </c>
      <c r="AK16" s="210" t="e">
        <f t="shared" si="3"/>
        <v>#N/A</v>
      </c>
      <c r="AL16" s="214" t="e">
        <f t="shared" si="4"/>
        <v>#N/A</v>
      </c>
    </row>
    <row r="17" spans="1:41">
      <c r="A17" t="e">
        <f t="shared" si="8"/>
        <v>#N/A</v>
      </c>
      <c r="B17" s="136">
        <f t="shared" ref="B17" si="11">B16+1</f>
        <v>8</v>
      </c>
      <c r="C17" s="37" t="e">
        <f>VLOOKUP($A17,'mat2'!$A$1:$BE$400,C$1,FALSE)</f>
        <v>#N/A</v>
      </c>
      <c r="D17" s="37" t="e">
        <f>VLOOKUP($A17,'mat2'!$A$1:$BE$400,D$1,FALSE)</f>
        <v>#N/A</v>
      </c>
      <c r="E17" s="17" t="e">
        <f>VLOOKUP($A17,'mat2'!$A$1:$BE$400,E$1,FALSE)</f>
        <v>#N/A</v>
      </c>
      <c r="F17" s="35" t="e">
        <f>VLOOKUP($A17,'mat2'!$A$1:$BE$400,F$1,FALSE)</f>
        <v>#N/A</v>
      </c>
      <c r="G17" s="36" t="e">
        <f>VLOOKUP($A17,'mat2'!$A$1:$BE$400,G$1,FALSE)</f>
        <v>#N/A</v>
      </c>
      <c r="H17" s="107" t="e">
        <f>VLOOKUP($A17,'mat2'!$A$1:$BE$400,H$1,FALSE)</f>
        <v>#N/A</v>
      </c>
      <c r="I17" s="107" t="e">
        <f>VLOOKUP($A17,'mat2'!$A$1:$BE$400,I$1,FALSE)</f>
        <v>#N/A</v>
      </c>
      <c r="J17" s="35" t="e">
        <f>VLOOKUP($A17,'mat2'!$A$1:$BE$400,J$1,FALSE)</f>
        <v>#N/A</v>
      </c>
      <c r="K17" s="34" t="e">
        <f>VLOOKUP($A17,'mat2'!$A$1:$BE$400,K$1,FALSE)</f>
        <v>#N/A</v>
      </c>
      <c r="L17" s="46" t="e">
        <f>VLOOKUP($A17,'mat2'!$A$1:$BE$400,L$1,FALSE)</f>
        <v>#N/A</v>
      </c>
      <c r="M17" s="46" t="e">
        <f>VLOOKUP($A17,'mat2'!$A$1:$BE$400,M$1,FALSE)</f>
        <v>#N/A</v>
      </c>
      <c r="N17" s="46" t="e">
        <f>VLOOKUP($A17,'mat2'!$A$1:$BE$400,N$1,FALSE)</f>
        <v>#N/A</v>
      </c>
      <c r="O17" s="39" t="e">
        <f>VLOOKUP($A17,'mat2'!$A$1:$BE$400,O$1,FALSE)</f>
        <v>#N/A</v>
      </c>
      <c r="P17" s="39" t="e">
        <f>VLOOKUP($A17,'mat2'!$A$1:$BE$400,P$1,FALSE)</f>
        <v>#N/A</v>
      </c>
      <c r="Q17" s="34" t="e">
        <f>VLOOKUP($A17,'mat2'!$A$1:$BE$400,Q$1,FALSE)</f>
        <v>#N/A</v>
      </c>
      <c r="R17" s="46" t="e">
        <f>VLOOKUP($A17,'mat2'!$A$1:$BE$400,R$1,FALSE)</f>
        <v>#N/A</v>
      </c>
      <c r="S17" s="46" t="e">
        <f>VLOOKUP($A17,'mat2'!$A$1:$BE$400,S$1,FALSE)</f>
        <v>#N/A</v>
      </c>
      <c r="T17" s="39" t="e">
        <f>VLOOKUP($A17,'mat2'!$A$1:$BE$400,T$1,FALSE)</f>
        <v>#N/A</v>
      </c>
      <c r="U17" s="39" t="e">
        <f>VLOOKUP($A17,'mat2'!$A$1:$BE$400,U$1,FALSE)</f>
        <v>#N/A</v>
      </c>
      <c r="V17" s="34" t="e">
        <f>VLOOKUP($A17,'mat2'!$A$1:$BE$400,V$1,FALSE)</f>
        <v>#N/A</v>
      </c>
      <c r="W17" s="105" t="e">
        <f>VLOOKUP($A17,'mat2'!$A$1:$BE$400,W$1,FALSE)</f>
        <v>#N/A</v>
      </c>
      <c r="X17" s="70" t="e">
        <f>VLOOKUP($A17,'mat2'!$A$1:$BE$400,X$1,FALSE)</f>
        <v>#N/A</v>
      </c>
      <c r="Y17" s="70" t="e">
        <f>VLOOKUP($A17,'mat2'!$A$1:$BE$400,Y$1,FALSE)</f>
        <v>#N/A</v>
      </c>
      <c r="Z17" s="70" t="e">
        <f>VLOOKUP($A17,'mat2'!$A$1:$BE$400,Z$1,FALSE)</f>
        <v>#N/A</v>
      </c>
      <c r="AA17" s="33" t="e">
        <f>VLOOKUP($A17,'mat2'!$A$1:$BE$400,AA$1,FALSE)</f>
        <v>#N/A</v>
      </c>
      <c r="AB17" s="33" t="e">
        <f>VLOOKUP($A17,'mat2'!$A$1:$BE$400,AB$1,FALSE)</f>
        <v>#N/A</v>
      </c>
      <c r="AC17" s="70" t="e">
        <f>VLOOKUP($A17,'mat2'!$A$1:$BE$400,AC$1,FALSE)</f>
        <v>#N/A</v>
      </c>
      <c r="AD17" s="70" t="e">
        <f>VLOOKUP($A17,'mat2'!$A$1:$BE$400,AD$1,FALSE)</f>
        <v>#N/A</v>
      </c>
      <c r="AE17" s="193" t="e">
        <f t="shared" si="0"/>
        <v>#N/A</v>
      </c>
      <c r="AF17" s="206" t="e">
        <f t="shared" si="5"/>
        <v>#N/A</v>
      </c>
      <c r="AG17" s="206" t="e">
        <f t="shared" si="6"/>
        <v>#N/A</v>
      </c>
      <c r="AH17" s="209" t="e">
        <f t="shared" si="7"/>
        <v>#N/A</v>
      </c>
      <c r="AI17" s="207" t="e">
        <f t="shared" si="1"/>
        <v>#N/A</v>
      </c>
      <c r="AJ17" s="212" t="e">
        <f t="shared" si="2"/>
        <v>#N/A</v>
      </c>
      <c r="AK17" s="210" t="e">
        <f t="shared" si="3"/>
        <v>#N/A</v>
      </c>
      <c r="AL17" s="214" t="e">
        <f t="shared" si="4"/>
        <v>#N/A</v>
      </c>
    </row>
    <row r="18" spans="1:41">
      <c r="A18" t="e">
        <f t="shared" si="8"/>
        <v>#N/A</v>
      </c>
      <c r="B18" s="136">
        <f t="shared" ref="B18" si="12">B17+1</f>
        <v>9</v>
      </c>
      <c r="C18" s="37" t="e">
        <f>VLOOKUP($A18,'mat2'!$A$1:$BE$400,C$1,FALSE)</f>
        <v>#N/A</v>
      </c>
      <c r="D18" s="37" t="e">
        <f>VLOOKUP($A18,'mat2'!$A$1:$BE$400,D$1,FALSE)</f>
        <v>#N/A</v>
      </c>
      <c r="E18" s="17" t="e">
        <f>VLOOKUP($A18,'mat2'!$A$1:$BE$400,E$1,FALSE)</f>
        <v>#N/A</v>
      </c>
      <c r="F18" s="35" t="e">
        <f>VLOOKUP($A18,'mat2'!$A$1:$BE$400,F$1,FALSE)</f>
        <v>#N/A</v>
      </c>
      <c r="G18" s="36" t="e">
        <f>VLOOKUP($A18,'mat2'!$A$1:$BE$400,G$1,FALSE)</f>
        <v>#N/A</v>
      </c>
      <c r="H18" s="107" t="e">
        <f>VLOOKUP($A18,'mat2'!$A$1:$BE$400,H$1,FALSE)</f>
        <v>#N/A</v>
      </c>
      <c r="I18" s="107" t="e">
        <f>VLOOKUP($A18,'mat2'!$A$1:$BE$400,I$1,FALSE)</f>
        <v>#N/A</v>
      </c>
      <c r="J18" s="35" t="e">
        <f>VLOOKUP($A18,'mat2'!$A$1:$BE$400,J$1,FALSE)</f>
        <v>#N/A</v>
      </c>
      <c r="K18" s="34" t="e">
        <f>VLOOKUP($A18,'mat2'!$A$1:$BE$400,K$1,FALSE)</f>
        <v>#N/A</v>
      </c>
      <c r="L18" s="46" t="e">
        <f>VLOOKUP($A18,'mat2'!$A$1:$BE$400,L$1,FALSE)</f>
        <v>#N/A</v>
      </c>
      <c r="M18" s="46" t="e">
        <f>VLOOKUP($A18,'mat2'!$A$1:$BE$400,M$1,FALSE)</f>
        <v>#N/A</v>
      </c>
      <c r="N18" s="46" t="e">
        <f>VLOOKUP($A18,'mat2'!$A$1:$BE$400,N$1,FALSE)</f>
        <v>#N/A</v>
      </c>
      <c r="O18" s="39" t="e">
        <f>VLOOKUP($A18,'mat2'!$A$1:$BE$400,O$1,FALSE)</f>
        <v>#N/A</v>
      </c>
      <c r="P18" s="39" t="e">
        <f>VLOOKUP($A18,'mat2'!$A$1:$BE$400,P$1,FALSE)</f>
        <v>#N/A</v>
      </c>
      <c r="Q18" s="34" t="e">
        <f>VLOOKUP($A18,'mat2'!$A$1:$BE$400,Q$1,FALSE)</f>
        <v>#N/A</v>
      </c>
      <c r="R18" s="46" t="e">
        <f>VLOOKUP($A18,'mat2'!$A$1:$BE$400,R$1,FALSE)</f>
        <v>#N/A</v>
      </c>
      <c r="S18" s="46" t="e">
        <f>VLOOKUP($A18,'mat2'!$A$1:$BE$400,S$1,FALSE)</f>
        <v>#N/A</v>
      </c>
      <c r="T18" s="39" t="e">
        <f>VLOOKUP($A18,'mat2'!$A$1:$BE$400,T$1,FALSE)</f>
        <v>#N/A</v>
      </c>
      <c r="U18" s="39" t="e">
        <f>VLOOKUP($A18,'mat2'!$A$1:$BE$400,U$1,FALSE)</f>
        <v>#N/A</v>
      </c>
      <c r="V18" s="34" t="e">
        <f>VLOOKUP($A18,'mat2'!$A$1:$BE$400,V$1,FALSE)</f>
        <v>#N/A</v>
      </c>
      <c r="W18" s="105" t="e">
        <f>VLOOKUP($A18,'mat2'!$A$1:$BE$400,W$1,FALSE)</f>
        <v>#N/A</v>
      </c>
      <c r="X18" s="70" t="e">
        <f>VLOOKUP($A18,'mat2'!$A$1:$BE$400,X$1,FALSE)</f>
        <v>#N/A</v>
      </c>
      <c r="Y18" s="70" t="e">
        <f>VLOOKUP($A18,'mat2'!$A$1:$BE$400,Y$1,FALSE)</f>
        <v>#N/A</v>
      </c>
      <c r="Z18" s="70" t="e">
        <f>VLOOKUP($A18,'mat2'!$A$1:$BE$400,Z$1,FALSE)</f>
        <v>#N/A</v>
      </c>
      <c r="AA18" s="33" t="e">
        <f>VLOOKUP($A18,'mat2'!$A$1:$BE$400,AA$1,FALSE)</f>
        <v>#N/A</v>
      </c>
      <c r="AB18" s="33" t="e">
        <f>VLOOKUP($A18,'mat2'!$A$1:$BE$400,AB$1,FALSE)</f>
        <v>#N/A</v>
      </c>
      <c r="AC18" s="70" t="e">
        <f>VLOOKUP($A18,'mat2'!$A$1:$BE$400,AC$1,FALSE)</f>
        <v>#N/A</v>
      </c>
      <c r="AD18" s="70" t="e">
        <f>VLOOKUP($A18,'mat2'!$A$1:$BE$400,AD$1,FALSE)</f>
        <v>#N/A</v>
      </c>
      <c r="AE18" s="193" t="e">
        <f t="shared" si="0"/>
        <v>#N/A</v>
      </c>
      <c r="AF18" s="206" t="e">
        <f t="shared" si="5"/>
        <v>#N/A</v>
      </c>
      <c r="AG18" s="206" t="e">
        <f t="shared" si="6"/>
        <v>#N/A</v>
      </c>
      <c r="AH18" s="209" t="e">
        <f t="shared" si="7"/>
        <v>#N/A</v>
      </c>
      <c r="AI18" s="207" t="e">
        <f t="shared" si="1"/>
        <v>#N/A</v>
      </c>
      <c r="AJ18" s="212" t="e">
        <f t="shared" si="2"/>
        <v>#N/A</v>
      </c>
      <c r="AK18" s="210" t="e">
        <f t="shared" si="3"/>
        <v>#N/A</v>
      </c>
      <c r="AL18" s="214" t="e">
        <f t="shared" si="4"/>
        <v>#N/A</v>
      </c>
    </row>
    <row r="19" spans="1:41">
      <c r="A19" t="e">
        <f t="shared" si="8"/>
        <v>#N/A</v>
      </c>
      <c r="B19" s="136">
        <f t="shared" ref="B19" si="13">B18+1</f>
        <v>10</v>
      </c>
      <c r="C19" s="37" t="e">
        <f>VLOOKUP($A19,'mat2'!$A$1:$BE$400,C$1,FALSE)</f>
        <v>#N/A</v>
      </c>
      <c r="D19" s="37" t="e">
        <f>VLOOKUP($A19,'mat2'!$A$1:$BE$400,D$1,FALSE)</f>
        <v>#N/A</v>
      </c>
      <c r="E19" s="17" t="e">
        <f>VLOOKUP($A19,'mat2'!$A$1:$BE$400,E$1,FALSE)</f>
        <v>#N/A</v>
      </c>
      <c r="F19" s="35" t="e">
        <f>VLOOKUP($A19,'mat2'!$A$1:$BE$400,F$1,FALSE)</f>
        <v>#N/A</v>
      </c>
      <c r="G19" s="36" t="e">
        <f>VLOOKUP($A19,'mat2'!$A$1:$BE$400,G$1,FALSE)</f>
        <v>#N/A</v>
      </c>
      <c r="H19" s="107" t="e">
        <f>VLOOKUP($A19,'mat2'!$A$1:$BE$400,H$1,FALSE)</f>
        <v>#N/A</v>
      </c>
      <c r="I19" s="107" t="e">
        <f>VLOOKUP($A19,'mat2'!$A$1:$BE$400,I$1,FALSE)</f>
        <v>#N/A</v>
      </c>
      <c r="J19" s="35" t="e">
        <f>VLOOKUP($A19,'mat2'!$A$1:$BE$400,J$1,FALSE)</f>
        <v>#N/A</v>
      </c>
      <c r="K19" s="34" t="e">
        <f>VLOOKUP($A19,'mat2'!$A$1:$BE$400,K$1,FALSE)</f>
        <v>#N/A</v>
      </c>
      <c r="L19" s="46" t="e">
        <f>VLOOKUP($A19,'mat2'!$A$1:$BE$400,L$1,FALSE)</f>
        <v>#N/A</v>
      </c>
      <c r="M19" s="46" t="e">
        <f>VLOOKUP($A19,'mat2'!$A$1:$BE$400,M$1,FALSE)</f>
        <v>#N/A</v>
      </c>
      <c r="N19" s="46" t="e">
        <f>VLOOKUP($A19,'mat2'!$A$1:$BE$400,N$1,FALSE)</f>
        <v>#N/A</v>
      </c>
      <c r="O19" s="39" t="e">
        <f>VLOOKUP($A19,'mat2'!$A$1:$BE$400,O$1,FALSE)</f>
        <v>#N/A</v>
      </c>
      <c r="P19" s="39" t="e">
        <f>VLOOKUP($A19,'mat2'!$A$1:$BE$400,P$1,FALSE)</f>
        <v>#N/A</v>
      </c>
      <c r="Q19" s="34" t="e">
        <f>VLOOKUP($A19,'mat2'!$A$1:$BE$400,Q$1,FALSE)</f>
        <v>#N/A</v>
      </c>
      <c r="R19" s="46" t="e">
        <f>VLOOKUP($A19,'mat2'!$A$1:$BE$400,R$1,FALSE)</f>
        <v>#N/A</v>
      </c>
      <c r="S19" s="46" t="e">
        <f>VLOOKUP($A19,'mat2'!$A$1:$BE$400,S$1,FALSE)</f>
        <v>#N/A</v>
      </c>
      <c r="T19" s="39" t="e">
        <f>VLOOKUP($A19,'mat2'!$A$1:$BE$400,T$1,FALSE)</f>
        <v>#N/A</v>
      </c>
      <c r="U19" s="39" t="e">
        <f>VLOOKUP($A19,'mat2'!$A$1:$BE$400,U$1,FALSE)</f>
        <v>#N/A</v>
      </c>
      <c r="V19" s="34" t="e">
        <f>VLOOKUP($A19,'mat2'!$A$1:$BE$400,V$1,FALSE)</f>
        <v>#N/A</v>
      </c>
      <c r="W19" s="105" t="e">
        <f>VLOOKUP($A19,'mat2'!$A$1:$BE$400,W$1,FALSE)</f>
        <v>#N/A</v>
      </c>
      <c r="X19" s="70" t="e">
        <f>VLOOKUP($A19,'mat2'!$A$1:$BE$400,X$1,FALSE)</f>
        <v>#N/A</v>
      </c>
      <c r="Y19" s="70" t="e">
        <f>VLOOKUP($A19,'mat2'!$A$1:$BE$400,Y$1,FALSE)</f>
        <v>#N/A</v>
      </c>
      <c r="Z19" s="70" t="e">
        <f>VLOOKUP($A19,'mat2'!$A$1:$BE$400,Z$1,FALSE)</f>
        <v>#N/A</v>
      </c>
      <c r="AA19" s="33" t="e">
        <f>VLOOKUP($A19,'mat2'!$A$1:$BE$400,AA$1,FALSE)</f>
        <v>#N/A</v>
      </c>
      <c r="AB19" s="33" t="e">
        <f>VLOOKUP($A19,'mat2'!$A$1:$BE$400,AB$1,FALSE)</f>
        <v>#N/A</v>
      </c>
      <c r="AC19" s="70" t="e">
        <f>VLOOKUP($A19,'mat2'!$A$1:$BE$400,AC$1,FALSE)</f>
        <v>#N/A</v>
      </c>
      <c r="AD19" s="70" t="e">
        <f>VLOOKUP($A19,'mat2'!$A$1:$BE$400,AD$1,FALSE)</f>
        <v>#N/A</v>
      </c>
      <c r="AE19" s="193" t="e">
        <f t="shared" si="0"/>
        <v>#N/A</v>
      </c>
      <c r="AF19" s="206" t="e">
        <f t="shared" si="5"/>
        <v>#N/A</v>
      </c>
      <c r="AG19" s="206" t="e">
        <f t="shared" si="6"/>
        <v>#N/A</v>
      </c>
      <c r="AH19" s="209" t="e">
        <f t="shared" si="7"/>
        <v>#N/A</v>
      </c>
      <c r="AI19" s="207" t="e">
        <f t="shared" si="1"/>
        <v>#N/A</v>
      </c>
      <c r="AJ19" s="212" t="e">
        <f t="shared" si="2"/>
        <v>#N/A</v>
      </c>
      <c r="AK19" s="210" t="e">
        <f t="shared" si="3"/>
        <v>#N/A</v>
      </c>
      <c r="AL19" s="214" t="e">
        <f t="shared" si="4"/>
        <v>#N/A</v>
      </c>
    </row>
    <row r="20" spans="1:41">
      <c r="A20" t="e">
        <f t="shared" si="8"/>
        <v>#N/A</v>
      </c>
      <c r="B20" s="136">
        <f t="shared" ref="B20" si="14">B19+1</f>
        <v>11</v>
      </c>
      <c r="C20" s="37" t="e">
        <f>VLOOKUP($A20,'mat2'!$A$1:$BE$400,C$1,FALSE)</f>
        <v>#N/A</v>
      </c>
      <c r="D20" s="37" t="e">
        <f>VLOOKUP($A20,'mat2'!$A$1:$BE$400,D$1,FALSE)</f>
        <v>#N/A</v>
      </c>
      <c r="E20" s="17" t="e">
        <f>VLOOKUP($A20,'mat2'!$A$1:$BE$400,E$1,FALSE)</f>
        <v>#N/A</v>
      </c>
      <c r="F20" s="35" t="e">
        <f>VLOOKUP($A20,'mat2'!$A$1:$BE$400,F$1,FALSE)</f>
        <v>#N/A</v>
      </c>
      <c r="G20" s="36" t="e">
        <f>VLOOKUP($A20,'mat2'!$A$1:$BE$400,G$1,FALSE)</f>
        <v>#N/A</v>
      </c>
      <c r="H20" s="107" t="e">
        <f>VLOOKUP($A20,'mat2'!$A$1:$BE$400,H$1,FALSE)</f>
        <v>#N/A</v>
      </c>
      <c r="I20" s="107" t="e">
        <f>VLOOKUP($A20,'mat2'!$A$1:$BE$400,I$1,FALSE)</f>
        <v>#N/A</v>
      </c>
      <c r="J20" s="35" t="e">
        <f>VLOOKUP($A20,'mat2'!$A$1:$BE$400,J$1,FALSE)</f>
        <v>#N/A</v>
      </c>
      <c r="K20" s="34" t="e">
        <f>VLOOKUP($A20,'mat2'!$A$1:$BE$400,K$1,FALSE)</f>
        <v>#N/A</v>
      </c>
      <c r="L20" s="46" t="e">
        <f>VLOOKUP($A20,'mat2'!$A$1:$BE$400,L$1,FALSE)</f>
        <v>#N/A</v>
      </c>
      <c r="M20" s="46" t="e">
        <f>VLOOKUP($A20,'mat2'!$A$1:$BE$400,M$1,FALSE)</f>
        <v>#N/A</v>
      </c>
      <c r="N20" s="46" t="e">
        <f>VLOOKUP($A20,'mat2'!$A$1:$BE$400,N$1,FALSE)</f>
        <v>#N/A</v>
      </c>
      <c r="O20" s="39" t="e">
        <f>VLOOKUP($A20,'mat2'!$A$1:$BE$400,O$1,FALSE)</f>
        <v>#N/A</v>
      </c>
      <c r="P20" s="39" t="e">
        <f>VLOOKUP($A20,'mat2'!$A$1:$BE$400,P$1,FALSE)</f>
        <v>#N/A</v>
      </c>
      <c r="Q20" s="34" t="e">
        <f>VLOOKUP($A20,'mat2'!$A$1:$BE$400,Q$1,FALSE)</f>
        <v>#N/A</v>
      </c>
      <c r="R20" s="46" t="e">
        <f>VLOOKUP($A20,'mat2'!$A$1:$BE$400,R$1,FALSE)</f>
        <v>#N/A</v>
      </c>
      <c r="S20" s="46" t="e">
        <f>VLOOKUP($A20,'mat2'!$A$1:$BE$400,S$1,FALSE)</f>
        <v>#N/A</v>
      </c>
      <c r="T20" s="39" t="e">
        <f>VLOOKUP($A20,'mat2'!$A$1:$BE$400,T$1,FALSE)</f>
        <v>#N/A</v>
      </c>
      <c r="U20" s="39" t="e">
        <f>VLOOKUP($A20,'mat2'!$A$1:$BE$400,U$1,FALSE)</f>
        <v>#N/A</v>
      </c>
      <c r="V20" s="34" t="e">
        <f>VLOOKUP($A20,'mat2'!$A$1:$BE$400,V$1,FALSE)</f>
        <v>#N/A</v>
      </c>
      <c r="W20" s="105" t="e">
        <f>VLOOKUP($A20,'mat2'!$A$1:$BE$400,W$1,FALSE)</f>
        <v>#N/A</v>
      </c>
      <c r="X20" s="70" t="e">
        <f>VLOOKUP($A20,'mat2'!$A$1:$BE$400,X$1,FALSE)</f>
        <v>#N/A</v>
      </c>
      <c r="Y20" s="70" t="e">
        <f>VLOOKUP($A20,'mat2'!$A$1:$BE$400,Y$1,FALSE)</f>
        <v>#N/A</v>
      </c>
      <c r="Z20" s="70" t="e">
        <f>VLOOKUP($A20,'mat2'!$A$1:$BE$400,Z$1,FALSE)</f>
        <v>#N/A</v>
      </c>
      <c r="AA20" s="33" t="e">
        <f>VLOOKUP($A20,'mat2'!$A$1:$BE$400,AA$1,FALSE)</f>
        <v>#N/A</v>
      </c>
      <c r="AB20" s="33" t="e">
        <f>VLOOKUP($A20,'mat2'!$A$1:$BE$400,AB$1,FALSE)</f>
        <v>#N/A</v>
      </c>
      <c r="AC20" s="70" t="e">
        <f>VLOOKUP($A20,'mat2'!$A$1:$BE$400,AC$1,FALSE)</f>
        <v>#N/A</v>
      </c>
      <c r="AD20" s="70" t="e">
        <f>VLOOKUP($A20,'mat2'!$A$1:$BE$400,AD$1,FALSE)</f>
        <v>#N/A</v>
      </c>
      <c r="AE20" s="193" t="e">
        <f t="shared" si="0"/>
        <v>#N/A</v>
      </c>
      <c r="AF20" s="206" t="e">
        <f t="shared" si="5"/>
        <v>#N/A</v>
      </c>
      <c r="AG20" s="206" t="e">
        <f t="shared" si="6"/>
        <v>#N/A</v>
      </c>
      <c r="AH20" s="209" t="e">
        <f t="shared" si="7"/>
        <v>#N/A</v>
      </c>
      <c r="AI20" s="207" t="e">
        <f t="shared" si="1"/>
        <v>#N/A</v>
      </c>
      <c r="AJ20" s="212" t="e">
        <f t="shared" si="2"/>
        <v>#N/A</v>
      </c>
      <c r="AK20" s="210" t="e">
        <f t="shared" si="3"/>
        <v>#N/A</v>
      </c>
      <c r="AL20" s="214" t="e">
        <f t="shared" si="4"/>
        <v>#N/A</v>
      </c>
    </row>
    <row r="21" spans="1:41">
      <c r="A21" t="e">
        <f t="shared" si="8"/>
        <v>#N/A</v>
      </c>
      <c r="B21" s="136">
        <f t="shared" ref="B21" si="15">B20+1</f>
        <v>12</v>
      </c>
      <c r="C21" s="37" t="e">
        <f>VLOOKUP($A21,'mat2'!$A$1:$BE$400,C$1,FALSE)</f>
        <v>#N/A</v>
      </c>
      <c r="D21" s="37" t="e">
        <f>VLOOKUP($A21,'mat2'!$A$1:$BE$400,D$1,FALSE)</f>
        <v>#N/A</v>
      </c>
      <c r="E21" s="17" t="e">
        <f>VLOOKUP($A21,'mat2'!$A$1:$BE$400,E$1,FALSE)</f>
        <v>#N/A</v>
      </c>
      <c r="F21" s="35" t="e">
        <f>VLOOKUP($A21,'mat2'!$A$1:$BE$400,F$1,FALSE)</f>
        <v>#N/A</v>
      </c>
      <c r="G21" s="36" t="e">
        <f>VLOOKUP($A21,'mat2'!$A$1:$BE$400,G$1,FALSE)</f>
        <v>#N/A</v>
      </c>
      <c r="H21" s="107" t="e">
        <f>VLOOKUP($A21,'mat2'!$A$1:$BE$400,H$1,FALSE)</f>
        <v>#N/A</v>
      </c>
      <c r="I21" s="107" t="e">
        <f>VLOOKUP($A21,'mat2'!$A$1:$BE$400,I$1,FALSE)</f>
        <v>#N/A</v>
      </c>
      <c r="J21" s="35" t="e">
        <f>VLOOKUP($A21,'mat2'!$A$1:$BE$400,J$1,FALSE)</f>
        <v>#N/A</v>
      </c>
      <c r="K21" s="34" t="e">
        <f>VLOOKUP($A21,'mat2'!$A$1:$BE$400,K$1,FALSE)</f>
        <v>#N/A</v>
      </c>
      <c r="L21" s="46" t="e">
        <f>VLOOKUP($A21,'mat2'!$A$1:$BE$400,L$1,FALSE)</f>
        <v>#N/A</v>
      </c>
      <c r="M21" s="46" t="e">
        <f>VLOOKUP($A21,'mat2'!$A$1:$BE$400,M$1,FALSE)</f>
        <v>#N/A</v>
      </c>
      <c r="N21" s="46" t="e">
        <f>VLOOKUP($A21,'mat2'!$A$1:$BE$400,N$1,FALSE)</f>
        <v>#N/A</v>
      </c>
      <c r="O21" s="39" t="e">
        <f>VLOOKUP($A21,'mat2'!$A$1:$BE$400,O$1,FALSE)</f>
        <v>#N/A</v>
      </c>
      <c r="P21" s="39" t="e">
        <f>VLOOKUP($A21,'mat2'!$A$1:$BE$400,P$1,FALSE)</f>
        <v>#N/A</v>
      </c>
      <c r="Q21" s="34" t="e">
        <f>VLOOKUP($A21,'mat2'!$A$1:$BE$400,Q$1,FALSE)</f>
        <v>#N/A</v>
      </c>
      <c r="R21" s="46" t="e">
        <f>VLOOKUP($A21,'mat2'!$A$1:$BE$400,R$1,FALSE)</f>
        <v>#N/A</v>
      </c>
      <c r="S21" s="46" t="e">
        <f>VLOOKUP($A21,'mat2'!$A$1:$BE$400,S$1,FALSE)</f>
        <v>#N/A</v>
      </c>
      <c r="T21" s="39" t="e">
        <f>VLOOKUP($A21,'mat2'!$A$1:$BE$400,T$1,FALSE)</f>
        <v>#N/A</v>
      </c>
      <c r="U21" s="39" t="e">
        <f>VLOOKUP($A21,'mat2'!$A$1:$BE$400,U$1,FALSE)</f>
        <v>#N/A</v>
      </c>
      <c r="V21" s="34" t="e">
        <f>VLOOKUP($A21,'mat2'!$A$1:$BE$400,V$1,FALSE)</f>
        <v>#N/A</v>
      </c>
      <c r="W21" s="105" t="e">
        <f>VLOOKUP($A21,'mat2'!$A$1:$BE$400,W$1,FALSE)</f>
        <v>#N/A</v>
      </c>
      <c r="X21" s="70" t="e">
        <f>VLOOKUP($A21,'mat2'!$A$1:$BE$400,X$1,FALSE)</f>
        <v>#N/A</v>
      </c>
      <c r="Y21" s="70" t="e">
        <f>VLOOKUP($A21,'mat2'!$A$1:$BE$400,Y$1,FALSE)</f>
        <v>#N/A</v>
      </c>
      <c r="Z21" s="70" t="e">
        <f>VLOOKUP($A21,'mat2'!$A$1:$BE$400,Z$1,FALSE)</f>
        <v>#N/A</v>
      </c>
      <c r="AA21" s="33" t="e">
        <f>VLOOKUP($A21,'mat2'!$A$1:$BE$400,AA$1,FALSE)</f>
        <v>#N/A</v>
      </c>
      <c r="AB21" s="33" t="e">
        <f>VLOOKUP($A21,'mat2'!$A$1:$BE$400,AB$1,FALSE)</f>
        <v>#N/A</v>
      </c>
      <c r="AC21" s="70" t="e">
        <f>VLOOKUP($A21,'mat2'!$A$1:$BE$400,AC$1,FALSE)</f>
        <v>#N/A</v>
      </c>
      <c r="AD21" s="70" t="e">
        <f>VLOOKUP($A21,'mat2'!$A$1:$BE$400,AD$1,FALSE)</f>
        <v>#N/A</v>
      </c>
      <c r="AE21" s="193" t="e">
        <f t="shared" si="0"/>
        <v>#N/A</v>
      </c>
      <c r="AF21" s="206" t="e">
        <f t="shared" si="5"/>
        <v>#N/A</v>
      </c>
      <c r="AG21" s="206" t="e">
        <f t="shared" si="6"/>
        <v>#N/A</v>
      </c>
      <c r="AH21" s="209" t="e">
        <f t="shared" si="7"/>
        <v>#N/A</v>
      </c>
      <c r="AI21" s="207" t="e">
        <f t="shared" si="1"/>
        <v>#N/A</v>
      </c>
      <c r="AJ21" s="212" t="e">
        <f t="shared" si="2"/>
        <v>#N/A</v>
      </c>
      <c r="AK21" s="210" t="e">
        <f t="shared" si="3"/>
        <v>#N/A</v>
      </c>
      <c r="AL21" s="214" t="e">
        <f t="shared" si="4"/>
        <v>#N/A</v>
      </c>
    </row>
    <row r="22" spans="1:41">
      <c r="A22" t="e">
        <f t="shared" si="8"/>
        <v>#N/A</v>
      </c>
      <c r="B22" s="136">
        <f t="shared" ref="B22" si="16">B21+1</f>
        <v>13</v>
      </c>
      <c r="C22" s="37" t="e">
        <f>VLOOKUP($A22,'mat2'!$A$1:$BE$400,C$1,FALSE)</f>
        <v>#N/A</v>
      </c>
      <c r="D22" s="37" t="e">
        <f>VLOOKUP($A22,'mat2'!$A$1:$BE$400,D$1,FALSE)</f>
        <v>#N/A</v>
      </c>
      <c r="E22" s="17" t="e">
        <f>VLOOKUP($A22,'mat2'!$A$1:$BE$400,E$1,FALSE)</f>
        <v>#N/A</v>
      </c>
      <c r="F22" s="35" t="e">
        <f>VLOOKUP($A22,'mat2'!$A$1:$BE$400,F$1,FALSE)</f>
        <v>#N/A</v>
      </c>
      <c r="G22" s="36" t="e">
        <f>VLOOKUP($A22,'mat2'!$A$1:$BE$400,G$1,FALSE)</f>
        <v>#N/A</v>
      </c>
      <c r="H22" s="107" t="e">
        <f>VLOOKUP($A22,'mat2'!$A$1:$BE$400,H$1,FALSE)</f>
        <v>#N/A</v>
      </c>
      <c r="I22" s="107" t="e">
        <f>VLOOKUP($A22,'mat2'!$A$1:$BE$400,I$1,FALSE)</f>
        <v>#N/A</v>
      </c>
      <c r="J22" s="35" t="e">
        <f>VLOOKUP($A22,'mat2'!$A$1:$BE$400,J$1,FALSE)</f>
        <v>#N/A</v>
      </c>
      <c r="K22" s="34" t="e">
        <f>VLOOKUP($A22,'mat2'!$A$1:$BE$400,K$1,FALSE)</f>
        <v>#N/A</v>
      </c>
      <c r="L22" s="46" t="e">
        <f>VLOOKUP($A22,'mat2'!$A$1:$BE$400,L$1,FALSE)</f>
        <v>#N/A</v>
      </c>
      <c r="M22" s="46" t="e">
        <f>VLOOKUP($A22,'mat2'!$A$1:$BE$400,M$1,FALSE)</f>
        <v>#N/A</v>
      </c>
      <c r="N22" s="46" t="e">
        <f>VLOOKUP($A22,'mat2'!$A$1:$BE$400,N$1,FALSE)</f>
        <v>#N/A</v>
      </c>
      <c r="O22" s="39" t="e">
        <f>VLOOKUP($A22,'mat2'!$A$1:$BE$400,O$1,FALSE)</f>
        <v>#N/A</v>
      </c>
      <c r="P22" s="39" t="e">
        <f>VLOOKUP($A22,'mat2'!$A$1:$BE$400,P$1,FALSE)</f>
        <v>#N/A</v>
      </c>
      <c r="Q22" s="34" t="e">
        <f>VLOOKUP($A22,'mat2'!$A$1:$BE$400,Q$1,FALSE)</f>
        <v>#N/A</v>
      </c>
      <c r="R22" s="46" t="e">
        <f>VLOOKUP($A22,'mat2'!$A$1:$BE$400,R$1,FALSE)</f>
        <v>#N/A</v>
      </c>
      <c r="S22" s="46" t="e">
        <f>VLOOKUP($A22,'mat2'!$A$1:$BE$400,S$1,FALSE)</f>
        <v>#N/A</v>
      </c>
      <c r="T22" s="39" t="e">
        <f>VLOOKUP($A22,'mat2'!$A$1:$BE$400,T$1,FALSE)</f>
        <v>#N/A</v>
      </c>
      <c r="U22" s="39" t="e">
        <f>VLOOKUP($A22,'mat2'!$A$1:$BE$400,U$1,FALSE)</f>
        <v>#N/A</v>
      </c>
      <c r="V22" s="34" t="e">
        <f>VLOOKUP($A22,'mat2'!$A$1:$BE$400,V$1,FALSE)</f>
        <v>#N/A</v>
      </c>
      <c r="W22" s="105" t="e">
        <f>VLOOKUP($A22,'mat2'!$A$1:$BE$400,W$1,FALSE)</f>
        <v>#N/A</v>
      </c>
      <c r="X22" s="70" t="e">
        <f>VLOOKUP($A22,'mat2'!$A$1:$BE$400,X$1,FALSE)</f>
        <v>#N/A</v>
      </c>
      <c r="Y22" s="70" t="e">
        <f>VLOOKUP($A22,'mat2'!$A$1:$BE$400,Y$1,FALSE)</f>
        <v>#N/A</v>
      </c>
      <c r="Z22" s="70" t="e">
        <f>VLOOKUP($A22,'mat2'!$A$1:$BE$400,Z$1,FALSE)</f>
        <v>#N/A</v>
      </c>
      <c r="AA22" s="33" t="e">
        <f>VLOOKUP($A22,'mat2'!$A$1:$BE$400,AA$1,FALSE)</f>
        <v>#N/A</v>
      </c>
      <c r="AB22" s="33" t="e">
        <f>VLOOKUP($A22,'mat2'!$A$1:$BE$400,AB$1,FALSE)</f>
        <v>#N/A</v>
      </c>
      <c r="AC22" s="70" t="e">
        <f>VLOOKUP($A22,'mat2'!$A$1:$BE$400,AC$1,FALSE)</f>
        <v>#N/A</v>
      </c>
      <c r="AD22" s="70" t="e">
        <f>VLOOKUP($A22,'mat2'!$A$1:$BE$400,AD$1,FALSE)</f>
        <v>#N/A</v>
      </c>
      <c r="AE22" s="193" t="e">
        <f t="shared" si="0"/>
        <v>#N/A</v>
      </c>
      <c r="AF22" s="206" t="e">
        <f t="shared" si="5"/>
        <v>#N/A</v>
      </c>
      <c r="AG22" s="206" t="e">
        <f t="shared" si="6"/>
        <v>#N/A</v>
      </c>
      <c r="AH22" s="209" t="e">
        <f t="shared" si="7"/>
        <v>#N/A</v>
      </c>
      <c r="AI22" s="207" t="e">
        <f t="shared" si="1"/>
        <v>#N/A</v>
      </c>
      <c r="AJ22" s="212" t="e">
        <f t="shared" si="2"/>
        <v>#N/A</v>
      </c>
      <c r="AK22" s="210" t="e">
        <f t="shared" si="3"/>
        <v>#N/A</v>
      </c>
      <c r="AL22" s="214" t="e">
        <f t="shared" si="4"/>
        <v>#N/A</v>
      </c>
    </row>
    <row r="23" spans="1:41">
      <c r="A23" t="e">
        <f t="shared" si="8"/>
        <v>#N/A</v>
      </c>
      <c r="B23" s="136">
        <f t="shared" ref="B23" si="17">B22+1</f>
        <v>14</v>
      </c>
      <c r="C23" s="37" t="e">
        <f>VLOOKUP($A23,'mat2'!$A$1:$BE$400,C$1,FALSE)</f>
        <v>#N/A</v>
      </c>
      <c r="D23" s="37" t="e">
        <f>VLOOKUP($A23,'mat2'!$A$1:$BE$400,D$1,FALSE)</f>
        <v>#N/A</v>
      </c>
      <c r="E23" s="17" t="e">
        <f>VLOOKUP($A23,'mat2'!$A$1:$BE$400,E$1,FALSE)</f>
        <v>#N/A</v>
      </c>
      <c r="F23" s="35" t="e">
        <f>VLOOKUP($A23,'mat2'!$A$1:$BE$400,F$1,FALSE)</f>
        <v>#N/A</v>
      </c>
      <c r="G23" s="36" t="e">
        <f>VLOOKUP($A23,'mat2'!$A$1:$BE$400,G$1,FALSE)</f>
        <v>#N/A</v>
      </c>
      <c r="H23" s="107" t="e">
        <f>VLOOKUP($A23,'mat2'!$A$1:$BE$400,H$1,FALSE)</f>
        <v>#N/A</v>
      </c>
      <c r="I23" s="107" t="e">
        <f>VLOOKUP($A23,'mat2'!$A$1:$BE$400,I$1,FALSE)</f>
        <v>#N/A</v>
      </c>
      <c r="J23" s="35" t="e">
        <f>VLOOKUP($A23,'mat2'!$A$1:$BE$400,J$1,FALSE)</f>
        <v>#N/A</v>
      </c>
      <c r="K23" s="34" t="e">
        <f>VLOOKUP($A23,'mat2'!$A$1:$BE$400,K$1,FALSE)</f>
        <v>#N/A</v>
      </c>
      <c r="L23" s="46" t="e">
        <f>VLOOKUP($A23,'mat2'!$A$1:$BE$400,L$1,FALSE)</f>
        <v>#N/A</v>
      </c>
      <c r="M23" s="46" t="e">
        <f>VLOOKUP($A23,'mat2'!$A$1:$BE$400,M$1,FALSE)</f>
        <v>#N/A</v>
      </c>
      <c r="N23" s="46" t="e">
        <f>VLOOKUP($A23,'mat2'!$A$1:$BE$400,N$1,FALSE)</f>
        <v>#N/A</v>
      </c>
      <c r="O23" s="39" t="e">
        <f>VLOOKUP($A23,'mat2'!$A$1:$BE$400,O$1,FALSE)</f>
        <v>#N/A</v>
      </c>
      <c r="P23" s="39" t="e">
        <f>VLOOKUP($A23,'mat2'!$A$1:$BE$400,P$1,FALSE)</f>
        <v>#N/A</v>
      </c>
      <c r="Q23" s="34" t="e">
        <f>VLOOKUP($A23,'mat2'!$A$1:$BE$400,Q$1,FALSE)</f>
        <v>#N/A</v>
      </c>
      <c r="R23" s="46" t="e">
        <f>VLOOKUP($A23,'mat2'!$A$1:$BE$400,R$1,FALSE)</f>
        <v>#N/A</v>
      </c>
      <c r="S23" s="46" t="e">
        <f>VLOOKUP($A23,'mat2'!$A$1:$BE$400,S$1,FALSE)</f>
        <v>#N/A</v>
      </c>
      <c r="T23" s="39" t="e">
        <f>VLOOKUP($A23,'mat2'!$A$1:$BE$400,T$1,FALSE)</f>
        <v>#N/A</v>
      </c>
      <c r="U23" s="39" t="e">
        <f>VLOOKUP($A23,'mat2'!$A$1:$BE$400,U$1,FALSE)</f>
        <v>#N/A</v>
      </c>
      <c r="V23" s="34" t="e">
        <f>VLOOKUP($A23,'mat2'!$A$1:$BE$400,V$1,FALSE)</f>
        <v>#N/A</v>
      </c>
      <c r="W23" s="105" t="e">
        <f>VLOOKUP($A23,'mat2'!$A$1:$BE$400,W$1,FALSE)</f>
        <v>#N/A</v>
      </c>
      <c r="X23" s="70" t="e">
        <f>VLOOKUP($A23,'mat2'!$A$1:$BE$400,X$1,FALSE)</f>
        <v>#N/A</v>
      </c>
      <c r="Y23" s="70" t="e">
        <f>VLOOKUP($A23,'mat2'!$A$1:$BE$400,Y$1,FALSE)</f>
        <v>#N/A</v>
      </c>
      <c r="Z23" s="70" t="e">
        <f>VLOOKUP($A23,'mat2'!$A$1:$BE$400,Z$1,FALSE)</f>
        <v>#N/A</v>
      </c>
      <c r="AA23" s="33" t="e">
        <f>VLOOKUP($A23,'mat2'!$A$1:$BE$400,AA$1,FALSE)</f>
        <v>#N/A</v>
      </c>
      <c r="AB23" s="33" t="e">
        <f>VLOOKUP($A23,'mat2'!$A$1:$BE$400,AB$1,FALSE)</f>
        <v>#N/A</v>
      </c>
      <c r="AC23" s="70" t="e">
        <f>VLOOKUP($A23,'mat2'!$A$1:$BE$400,AC$1,FALSE)</f>
        <v>#N/A</v>
      </c>
      <c r="AD23" s="70" t="e">
        <f>VLOOKUP($A23,'mat2'!$A$1:$BE$400,AD$1,FALSE)</f>
        <v>#N/A</v>
      </c>
      <c r="AE23" s="193" t="e">
        <f t="shared" si="0"/>
        <v>#N/A</v>
      </c>
      <c r="AF23" s="206" t="e">
        <f t="shared" si="5"/>
        <v>#N/A</v>
      </c>
      <c r="AG23" s="206" t="e">
        <f t="shared" si="6"/>
        <v>#N/A</v>
      </c>
      <c r="AH23" s="209" t="e">
        <f t="shared" si="7"/>
        <v>#N/A</v>
      </c>
      <c r="AI23" s="207" t="e">
        <f t="shared" si="1"/>
        <v>#N/A</v>
      </c>
      <c r="AJ23" s="212" t="e">
        <f t="shared" si="2"/>
        <v>#N/A</v>
      </c>
      <c r="AK23" s="210" t="e">
        <f t="shared" si="3"/>
        <v>#N/A</v>
      </c>
      <c r="AL23" s="214" t="e">
        <f t="shared" si="4"/>
        <v>#N/A</v>
      </c>
    </row>
    <row r="24" spans="1:41">
      <c r="AE24"/>
      <c r="AF24"/>
      <c r="AG24"/>
      <c r="AH24"/>
      <c r="AI24"/>
      <c r="AJ24"/>
      <c r="AK24"/>
      <c r="AL24"/>
    </row>
    <row r="25" spans="1:41">
      <c r="AE25"/>
      <c r="AF25"/>
      <c r="AG25"/>
      <c r="AH25"/>
      <c r="AI25"/>
      <c r="AJ25"/>
      <c r="AK25"/>
      <c r="AL25"/>
    </row>
    <row r="26" spans="1:41">
      <c r="AE26"/>
      <c r="AF26"/>
      <c r="AG26"/>
      <c r="AH26"/>
      <c r="AI26"/>
      <c r="AJ26"/>
      <c r="AK26"/>
      <c r="AL26"/>
      <c r="AM26"/>
      <c r="AN26"/>
      <c r="AO26"/>
    </row>
    <row r="27" spans="1:41">
      <c r="AE27"/>
      <c r="AF27"/>
      <c r="AG27"/>
      <c r="AH27"/>
      <c r="AI27"/>
      <c r="AJ27"/>
      <c r="AK27"/>
      <c r="AL27"/>
      <c r="AM27"/>
      <c r="AN27"/>
      <c r="AO27"/>
    </row>
    <row r="28" spans="1:41">
      <c r="AE28"/>
      <c r="AF28"/>
      <c r="AG28"/>
      <c r="AH28"/>
      <c r="AI28"/>
      <c r="AJ28"/>
      <c r="AK28"/>
      <c r="AL28"/>
      <c r="AM28"/>
      <c r="AN28"/>
      <c r="AO28"/>
    </row>
    <row r="29" spans="1:41">
      <c r="AE29"/>
      <c r="AF29"/>
      <c r="AG29"/>
      <c r="AH29"/>
      <c r="AI29"/>
      <c r="AJ29"/>
      <c r="AK29"/>
      <c r="AL29"/>
      <c r="AM29"/>
      <c r="AN29"/>
      <c r="AO29"/>
    </row>
    <row r="30" spans="1:41">
      <c r="AE30"/>
      <c r="AF30"/>
      <c r="AG30"/>
      <c r="AH30"/>
      <c r="AI30"/>
      <c r="AJ30"/>
      <c r="AK30"/>
      <c r="AL30"/>
      <c r="AM30"/>
      <c r="AN30"/>
      <c r="AO30"/>
    </row>
    <row r="31" spans="1:41">
      <c r="AE31"/>
      <c r="AF31"/>
      <c r="AG31"/>
      <c r="AH31"/>
      <c r="AI31"/>
      <c r="AJ31"/>
      <c r="AK31"/>
      <c r="AL31"/>
      <c r="AM31"/>
      <c r="AN31"/>
      <c r="AO31"/>
    </row>
    <row r="32" spans="1:41">
      <c r="AE32"/>
      <c r="AF32"/>
      <c r="AG32"/>
      <c r="AH32"/>
      <c r="AI32"/>
      <c r="AJ32"/>
      <c r="AK32"/>
      <c r="AL32"/>
      <c r="AM32"/>
      <c r="AN32"/>
      <c r="AO32"/>
    </row>
    <row r="33" spans="31:41">
      <c r="AE33"/>
      <c r="AF33"/>
      <c r="AG33"/>
      <c r="AH33"/>
      <c r="AI33"/>
      <c r="AJ33"/>
      <c r="AK33"/>
      <c r="AL33"/>
      <c r="AM33"/>
      <c r="AN33"/>
      <c r="AO33"/>
    </row>
    <row r="34" spans="31:41">
      <c r="AE34"/>
      <c r="AF34"/>
      <c r="AG34"/>
      <c r="AH34"/>
      <c r="AI34"/>
      <c r="AJ34"/>
      <c r="AK34"/>
      <c r="AL34"/>
      <c r="AM34"/>
      <c r="AN34"/>
      <c r="AO34"/>
    </row>
    <row r="35" spans="31:41">
      <c r="AE35"/>
      <c r="AF35"/>
      <c r="AG35"/>
      <c r="AH35"/>
      <c r="AI35"/>
      <c r="AJ35"/>
      <c r="AK35"/>
      <c r="AL35"/>
      <c r="AM35"/>
      <c r="AN35"/>
      <c r="AO35"/>
    </row>
    <row r="36" spans="31:41">
      <c r="AE36"/>
      <c r="AF36"/>
      <c r="AG36"/>
      <c r="AH36"/>
      <c r="AI36"/>
      <c r="AJ36"/>
      <c r="AK36"/>
      <c r="AL36"/>
      <c r="AM36"/>
      <c r="AN36"/>
      <c r="AO36"/>
    </row>
    <row r="37" spans="31:41">
      <c r="AE37"/>
      <c r="AF37"/>
      <c r="AG37"/>
      <c r="AH37"/>
      <c r="AI37"/>
      <c r="AJ37"/>
      <c r="AK37"/>
      <c r="AL37"/>
      <c r="AM37"/>
      <c r="AN37"/>
      <c r="AO37"/>
    </row>
    <row r="38" spans="31:41">
      <c r="AE38"/>
      <c r="AF38"/>
      <c r="AG38"/>
      <c r="AH38"/>
      <c r="AI38"/>
      <c r="AJ38"/>
      <c r="AK38"/>
      <c r="AL38"/>
      <c r="AM38"/>
      <c r="AN38"/>
      <c r="AO38"/>
    </row>
    <row r="39" spans="31:41">
      <c r="AE39"/>
      <c r="AF39"/>
      <c r="AG39"/>
      <c r="AH39"/>
      <c r="AI39"/>
      <c r="AJ39"/>
      <c r="AK39"/>
      <c r="AL39"/>
      <c r="AM39"/>
      <c r="AN39"/>
      <c r="AO39"/>
    </row>
    <row r="40" spans="31:41">
      <c r="AE40"/>
      <c r="AF40"/>
      <c r="AG40"/>
      <c r="AH40"/>
      <c r="AI40"/>
      <c r="AJ40"/>
      <c r="AK40"/>
      <c r="AL40"/>
      <c r="AM40"/>
      <c r="AN40"/>
      <c r="AO40"/>
    </row>
    <row r="41" spans="31:41">
      <c r="AE41"/>
      <c r="AF41"/>
      <c r="AG41"/>
      <c r="AH41"/>
      <c r="AI41"/>
      <c r="AJ41"/>
      <c r="AK41"/>
      <c r="AL41"/>
      <c r="AM41"/>
      <c r="AN41"/>
      <c r="AO41"/>
    </row>
    <row r="42" spans="31:41">
      <c r="AE42"/>
      <c r="AF42"/>
      <c r="AG42"/>
      <c r="AH42"/>
      <c r="AI42"/>
      <c r="AJ42"/>
      <c r="AK42"/>
      <c r="AL42"/>
      <c r="AM42"/>
      <c r="AN42"/>
      <c r="AO42"/>
    </row>
    <row r="43" spans="31:41">
      <c r="AE43"/>
      <c r="AF43"/>
      <c r="AG43"/>
      <c r="AH43"/>
      <c r="AI43"/>
      <c r="AJ43"/>
      <c r="AK43"/>
      <c r="AL43"/>
      <c r="AM43"/>
      <c r="AN43"/>
      <c r="AO43"/>
    </row>
    <row r="44" spans="31:41">
      <c r="AE44"/>
      <c r="AF44"/>
      <c r="AG44"/>
      <c r="AH44"/>
      <c r="AI44"/>
      <c r="AJ44"/>
      <c r="AK44"/>
      <c r="AL44"/>
      <c r="AM44"/>
      <c r="AN44"/>
      <c r="AO44"/>
    </row>
    <row r="45" spans="31:41">
      <c r="AE45"/>
      <c r="AF45"/>
      <c r="AG45"/>
      <c r="AH45"/>
      <c r="AI45"/>
      <c r="AJ45"/>
      <c r="AK45"/>
      <c r="AL45"/>
      <c r="AM45"/>
      <c r="AN45"/>
      <c r="AO45"/>
    </row>
    <row r="46" spans="31:41">
      <c r="AE46"/>
      <c r="AF46"/>
      <c r="AG46"/>
      <c r="AH46"/>
      <c r="AI46"/>
      <c r="AJ46"/>
      <c r="AK46"/>
      <c r="AL46"/>
      <c r="AM46"/>
      <c r="AN46"/>
      <c r="AO46"/>
    </row>
    <row r="47" spans="31:41">
      <c r="AE47"/>
      <c r="AF47"/>
      <c r="AG47"/>
      <c r="AH47"/>
      <c r="AI47"/>
      <c r="AJ47"/>
      <c r="AK47"/>
      <c r="AL47"/>
      <c r="AM47"/>
      <c r="AN47"/>
      <c r="AO47"/>
    </row>
    <row r="48" spans="31:41">
      <c r="AE48"/>
      <c r="AF48"/>
      <c r="AG48"/>
      <c r="AH48"/>
      <c r="AI48"/>
      <c r="AJ48"/>
      <c r="AK48"/>
      <c r="AL48"/>
      <c r="AM48"/>
      <c r="AN48"/>
      <c r="AO48"/>
    </row>
    <row r="49" spans="31:41">
      <c r="AE49"/>
      <c r="AF49"/>
      <c r="AG49"/>
      <c r="AH49"/>
      <c r="AI49"/>
      <c r="AJ49"/>
      <c r="AK49"/>
      <c r="AL49"/>
      <c r="AM49"/>
      <c r="AN49"/>
      <c r="AO49"/>
    </row>
    <row r="50" spans="31:41">
      <c r="AE50"/>
      <c r="AF50"/>
      <c r="AG50"/>
      <c r="AH50"/>
      <c r="AI50"/>
      <c r="AJ50"/>
      <c r="AK50"/>
      <c r="AL50"/>
      <c r="AM50"/>
      <c r="AN50"/>
      <c r="AO50"/>
    </row>
    <row r="51" spans="31:41">
      <c r="AE51"/>
      <c r="AF51"/>
      <c r="AG51"/>
      <c r="AH51"/>
      <c r="AI51"/>
      <c r="AJ51"/>
      <c r="AK51"/>
      <c r="AL51"/>
      <c r="AM51"/>
      <c r="AN51"/>
      <c r="AO51"/>
    </row>
    <row r="52" spans="31:41">
      <c r="AE52"/>
      <c r="AF52"/>
      <c r="AG52"/>
      <c r="AH52"/>
      <c r="AI52"/>
      <c r="AJ52"/>
      <c r="AK52"/>
      <c r="AL52"/>
      <c r="AM52"/>
      <c r="AN52"/>
      <c r="AO52"/>
    </row>
    <row r="53" spans="31:41">
      <c r="AE53"/>
      <c r="AF53"/>
      <c r="AG53"/>
      <c r="AH53"/>
      <c r="AI53"/>
      <c r="AJ53"/>
      <c r="AK53"/>
      <c r="AL53"/>
      <c r="AM53"/>
      <c r="AN53"/>
      <c r="AO53"/>
    </row>
    <row r="54" spans="31:41">
      <c r="AE54"/>
      <c r="AF54"/>
      <c r="AG54"/>
      <c r="AH54"/>
      <c r="AI54"/>
      <c r="AJ54"/>
      <c r="AK54"/>
      <c r="AL54"/>
      <c r="AM54"/>
      <c r="AN54"/>
      <c r="AO54"/>
    </row>
    <row r="55" spans="31:41">
      <c r="AE55"/>
      <c r="AF55"/>
      <c r="AG55"/>
      <c r="AH55"/>
      <c r="AI55"/>
      <c r="AJ55"/>
      <c r="AK55"/>
      <c r="AL55"/>
      <c r="AM55"/>
      <c r="AN55"/>
      <c r="AO55"/>
    </row>
    <row r="56" spans="31:41">
      <c r="AE56"/>
      <c r="AF56"/>
      <c r="AG56"/>
      <c r="AH56"/>
      <c r="AI56"/>
      <c r="AJ56"/>
      <c r="AK56"/>
      <c r="AL56"/>
      <c r="AM56"/>
      <c r="AN56"/>
      <c r="AO56"/>
    </row>
    <row r="81" spans="31:41"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</row>
    <row r="82" spans="31:41"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</row>
    <row r="83" spans="31:41"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</row>
    <row r="84" spans="31:41"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</row>
    <row r="85" spans="31:41"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</row>
    <row r="86" spans="31:41"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</row>
    <row r="87" spans="31:41"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</row>
    <row r="88" spans="31:41"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</row>
    <row r="89" spans="31:41"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</row>
    <row r="90" spans="31:41">
      <c r="AE90" s="113"/>
      <c r="AF90" s="113"/>
      <c r="AG90" s="113"/>
      <c r="AH90" s="113"/>
      <c r="AI90" s="113"/>
      <c r="AJ90" s="113"/>
      <c r="AK90" s="113"/>
      <c r="AL90" s="113"/>
      <c r="AM90" s="113"/>
      <c r="AN90" s="113"/>
      <c r="AO90" s="113"/>
    </row>
    <row r="91" spans="31:41"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</row>
    <row r="92" spans="31:41"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</row>
    <row r="93" spans="31:41"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</row>
    <row r="94" spans="31:41"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</row>
    <row r="95" spans="31:41"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</row>
    <row r="96" spans="31:41"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</row>
    <row r="97" spans="31:41">
      <c r="AE97" s="113"/>
      <c r="AF97" s="113"/>
      <c r="AG97" s="113"/>
      <c r="AH97" s="113"/>
      <c r="AI97" s="113"/>
      <c r="AJ97" s="113"/>
      <c r="AK97" s="113"/>
      <c r="AL97" s="113"/>
      <c r="AM97" s="113"/>
      <c r="AN97" s="113"/>
      <c r="AO97" s="113"/>
    </row>
    <row r="98" spans="31:41">
      <c r="AE98" s="113"/>
      <c r="AF98" s="113"/>
      <c r="AG98" s="113"/>
      <c r="AH98" s="113"/>
      <c r="AI98" s="113"/>
      <c r="AJ98" s="113"/>
      <c r="AK98" s="113"/>
      <c r="AL98" s="113"/>
      <c r="AM98" s="113"/>
      <c r="AN98" s="113"/>
      <c r="AO98" s="113"/>
    </row>
    <row r="99" spans="31:41">
      <c r="AE99" s="113"/>
      <c r="AF99" s="113"/>
      <c r="AG99" s="113"/>
      <c r="AH99" s="113"/>
      <c r="AI99" s="113"/>
      <c r="AJ99" s="113"/>
      <c r="AK99" s="113"/>
      <c r="AL99" s="113"/>
      <c r="AM99" s="113"/>
      <c r="AN99" s="113"/>
      <c r="AO99" s="113"/>
    </row>
    <row r="100" spans="31:41"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</row>
    <row r="101" spans="31:41">
      <c r="AE101" s="113"/>
      <c r="AF101" s="113"/>
      <c r="AG101" s="113"/>
      <c r="AH101" s="113"/>
      <c r="AI101" s="113"/>
      <c r="AJ101" s="113"/>
      <c r="AK101" s="113"/>
      <c r="AL101" s="113"/>
      <c r="AM101" s="113"/>
      <c r="AN101" s="113"/>
      <c r="AO101" s="113"/>
    </row>
    <row r="102" spans="31:41">
      <c r="AE102" s="113"/>
      <c r="AF102" s="113"/>
      <c r="AG102" s="113"/>
      <c r="AH102" s="113"/>
      <c r="AI102" s="113"/>
      <c r="AJ102" s="113"/>
      <c r="AK102" s="113"/>
      <c r="AL102" s="113"/>
      <c r="AM102" s="113"/>
      <c r="AN102" s="113"/>
      <c r="AO102" s="113"/>
    </row>
  </sheetData>
  <mergeCells count="28">
    <mergeCell ref="V5:V6"/>
    <mergeCell ref="O5:O6"/>
    <mergeCell ref="P5:P6"/>
    <mergeCell ref="Q5:Q6"/>
    <mergeCell ref="R5:R6"/>
    <mergeCell ref="S5:S6"/>
    <mergeCell ref="T5:T6"/>
    <mergeCell ref="W5:W6"/>
    <mergeCell ref="X5:X6"/>
    <mergeCell ref="Y5:Y6"/>
    <mergeCell ref="N5:N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U5:U6"/>
    <mergeCell ref="AE5:AE7"/>
    <mergeCell ref="Z5:AB5"/>
    <mergeCell ref="Z6:Z7"/>
    <mergeCell ref="AC5:AC6"/>
    <mergeCell ref="AD5:AD7"/>
  </mergeCells>
  <phoneticPr fontId="1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57"/>
  <sheetViews>
    <sheetView workbookViewId="0"/>
  </sheetViews>
  <sheetFormatPr defaultRowHeight="12"/>
  <sheetData>
    <row r="1" spans="1:54">
      <c r="A1" t="s">
        <v>0</v>
      </c>
      <c r="B1" t="s">
        <v>1</v>
      </c>
      <c r="C1" t="s">
        <v>2</v>
      </c>
      <c r="D1" t="s">
        <v>227</v>
      </c>
      <c r="E1" t="s">
        <v>570</v>
      </c>
      <c r="F1" t="s">
        <v>571</v>
      </c>
      <c r="G1" t="s">
        <v>572</v>
      </c>
      <c r="H1" t="s">
        <v>573</v>
      </c>
      <c r="I1" t="s">
        <v>574</v>
      </c>
      <c r="J1" t="s">
        <v>575</v>
      </c>
      <c r="K1" t="s">
        <v>576</v>
      </c>
      <c r="L1" t="s">
        <v>577</v>
      </c>
      <c r="M1" t="s">
        <v>578</v>
      </c>
      <c r="N1" t="s">
        <v>579</v>
      </c>
      <c r="O1" t="s">
        <v>580</v>
      </c>
      <c r="P1" t="s">
        <v>581</v>
      </c>
      <c r="Q1" t="s">
        <v>582</v>
      </c>
      <c r="R1" t="s">
        <v>583</v>
      </c>
      <c r="S1" t="s">
        <v>584</v>
      </c>
      <c r="T1" t="s">
        <v>585</v>
      </c>
      <c r="U1" t="s">
        <v>586</v>
      </c>
      <c r="V1" t="s">
        <v>587</v>
      </c>
      <c r="W1" t="s">
        <v>588</v>
      </c>
      <c r="X1" t="s">
        <v>589</v>
      </c>
      <c r="Y1" t="s">
        <v>590</v>
      </c>
      <c r="Z1" t="s">
        <v>591</v>
      </c>
      <c r="AA1" t="s">
        <v>592</v>
      </c>
      <c r="AB1" t="s">
        <v>593</v>
      </c>
      <c r="AC1" t="s">
        <v>594</v>
      </c>
      <c r="AD1" t="s">
        <v>595</v>
      </c>
      <c r="AE1" t="s">
        <v>596</v>
      </c>
      <c r="AF1" t="s">
        <v>597</v>
      </c>
      <c r="AG1" t="s">
        <v>598</v>
      </c>
      <c r="AH1" t="s">
        <v>599</v>
      </c>
      <c r="AI1" t="s">
        <v>600</v>
      </c>
      <c r="AJ1" t="s">
        <v>601</v>
      </c>
      <c r="AK1" t="s">
        <v>602</v>
      </c>
      <c r="AL1" t="s">
        <v>603</v>
      </c>
      <c r="AM1" t="s">
        <v>604</v>
      </c>
      <c r="AN1" t="s">
        <v>605</v>
      </c>
      <c r="AO1" t="s">
        <v>606</v>
      </c>
      <c r="AP1" t="s">
        <v>607</v>
      </c>
      <c r="AQ1" t="s">
        <v>608</v>
      </c>
      <c r="AR1" t="s">
        <v>609</v>
      </c>
      <c r="AS1" t="s">
        <v>610</v>
      </c>
      <c r="AT1" t="s">
        <v>611</v>
      </c>
      <c r="AU1" t="s">
        <v>612</v>
      </c>
      <c r="AV1" t="s">
        <v>613</v>
      </c>
      <c r="AW1" t="s">
        <v>614</v>
      </c>
      <c r="AX1" t="s">
        <v>615</v>
      </c>
      <c r="AY1" t="s">
        <v>616</v>
      </c>
      <c r="AZ1" t="s">
        <v>617</v>
      </c>
      <c r="BA1" t="s">
        <v>618</v>
      </c>
      <c r="BB1" t="s">
        <v>619</v>
      </c>
    </row>
    <row r="2" spans="1:54">
      <c r="A2" t="s">
        <v>228</v>
      </c>
      <c r="B2">
        <v>1</v>
      </c>
      <c r="C2">
        <v>9</v>
      </c>
      <c r="D2" t="s">
        <v>620</v>
      </c>
      <c r="E2" s="1">
        <v>1.8</v>
      </c>
      <c r="F2" s="1">
        <v>98</v>
      </c>
      <c r="G2" s="1">
        <v>111900</v>
      </c>
      <c r="H2" s="1">
        <v>0.5</v>
      </c>
      <c r="I2" s="1">
        <v>291700</v>
      </c>
      <c r="J2" s="1">
        <v>0.5</v>
      </c>
      <c r="K2" s="1">
        <v>0.33</v>
      </c>
      <c r="L2" s="1">
        <v>0.45</v>
      </c>
      <c r="M2" s="1">
        <v>2200000</v>
      </c>
      <c r="N2" s="1">
        <v>0.24</v>
      </c>
      <c r="O2" s="1">
        <v>0</v>
      </c>
      <c r="P2" s="1">
        <v>40.69</v>
      </c>
      <c r="Q2" s="1">
        <v>0</v>
      </c>
      <c r="R2" s="1">
        <v>28</v>
      </c>
      <c r="S2" s="1">
        <v>5.0000000000000001E-3</v>
      </c>
      <c r="T2" s="1">
        <v>20</v>
      </c>
      <c r="U2" s="1">
        <v>0.5</v>
      </c>
      <c r="V2" s="1">
        <v>0.76400000000000001</v>
      </c>
      <c r="W2" s="1">
        <v>1</v>
      </c>
      <c r="X2" s="1">
        <v>2</v>
      </c>
      <c r="Y2" s="1">
        <v>1</v>
      </c>
      <c r="Z2" s="1">
        <v>0</v>
      </c>
      <c r="AA2" s="1">
        <v>0</v>
      </c>
      <c r="AB2" s="1">
        <v>0</v>
      </c>
      <c r="AC2" s="1">
        <v>5</v>
      </c>
      <c r="AD2" s="1">
        <v>0</v>
      </c>
      <c r="AE2" s="1">
        <v>0</v>
      </c>
      <c r="AF2" s="1">
        <v>0</v>
      </c>
      <c r="AG2" s="1">
        <v>1E-3</v>
      </c>
      <c r="AH2" s="1">
        <v>0</v>
      </c>
      <c r="AI2" s="1">
        <v>0</v>
      </c>
      <c r="AJ2" s="1">
        <v>0</v>
      </c>
      <c r="AK2" s="1">
        <v>0</v>
      </c>
      <c r="AL2" s="1">
        <v>8</v>
      </c>
      <c r="AM2" s="1">
        <v>0.01</v>
      </c>
      <c r="AN2" s="1">
        <v>3.1619999999999999</v>
      </c>
      <c r="AO2" s="1">
        <v>6</v>
      </c>
      <c r="AP2" s="1">
        <v>2</v>
      </c>
      <c r="AQ2" s="1">
        <v>2</v>
      </c>
      <c r="AR2" s="1">
        <v>1.0000000000000001E-5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</row>
    <row r="3" spans="1:54">
      <c r="A3" t="s">
        <v>228</v>
      </c>
      <c r="B3">
        <v>2</v>
      </c>
      <c r="C3">
        <v>9</v>
      </c>
      <c r="D3" t="s">
        <v>621</v>
      </c>
      <c r="E3" s="1">
        <v>2</v>
      </c>
      <c r="F3" s="1">
        <v>98</v>
      </c>
      <c r="G3" s="1">
        <v>226500</v>
      </c>
      <c r="H3" s="1">
        <v>0.5</v>
      </c>
      <c r="I3" s="1">
        <v>590600</v>
      </c>
      <c r="J3" s="1">
        <v>0.5</v>
      </c>
      <c r="K3" s="1">
        <v>0.33</v>
      </c>
      <c r="L3" s="1">
        <v>0.45</v>
      </c>
      <c r="M3" s="1">
        <v>2200000</v>
      </c>
      <c r="N3" s="1">
        <v>0.24</v>
      </c>
      <c r="O3" s="1">
        <v>0</v>
      </c>
      <c r="P3" s="1">
        <v>44.43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2</v>
      </c>
      <c r="Y3" s="1">
        <v>1</v>
      </c>
      <c r="Z3" s="1">
        <v>0</v>
      </c>
      <c r="AA3" s="1">
        <v>0</v>
      </c>
      <c r="AB3" s="1">
        <v>0</v>
      </c>
      <c r="AC3" s="1">
        <v>5</v>
      </c>
      <c r="AD3" s="1">
        <v>0</v>
      </c>
      <c r="AE3" s="1">
        <v>0</v>
      </c>
      <c r="AF3" s="1">
        <v>0</v>
      </c>
      <c r="AG3" s="1">
        <v>1E-3</v>
      </c>
      <c r="AH3" s="1">
        <v>0</v>
      </c>
      <c r="AI3" s="1">
        <v>0</v>
      </c>
      <c r="AJ3" s="1">
        <v>0</v>
      </c>
      <c r="AK3" s="1">
        <v>0</v>
      </c>
      <c r="AL3" s="1">
        <v>8</v>
      </c>
      <c r="AM3" s="1">
        <v>0.01</v>
      </c>
      <c r="AN3" s="1">
        <v>3.1619999999999999</v>
      </c>
      <c r="AO3" s="1">
        <v>6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</row>
    <row r="4" spans="1:54">
      <c r="A4" t="s">
        <v>228</v>
      </c>
      <c r="B4">
        <v>3</v>
      </c>
      <c r="C4">
        <v>9</v>
      </c>
      <c r="D4" t="s">
        <v>622</v>
      </c>
      <c r="E4" s="1">
        <v>1.9</v>
      </c>
      <c r="F4" s="1">
        <v>43.4</v>
      </c>
      <c r="G4" s="1">
        <v>51000</v>
      </c>
      <c r="H4" s="1">
        <v>0</v>
      </c>
      <c r="I4" s="1">
        <v>133000</v>
      </c>
      <c r="J4" s="1">
        <v>0</v>
      </c>
      <c r="K4" s="1">
        <v>0.33</v>
      </c>
      <c r="L4" s="1">
        <v>0.44</v>
      </c>
      <c r="M4" s="1">
        <v>2200000</v>
      </c>
      <c r="N4" s="1">
        <v>0.2</v>
      </c>
      <c r="O4" s="1">
        <v>150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2</v>
      </c>
      <c r="Y4" s="1">
        <v>1</v>
      </c>
      <c r="Z4" s="1">
        <v>0</v>
      </c>
      <c r="AA4" s="1">
        <v>0</v>
      </c>
      <c r="AB4" s="1">
        <v>0</v>
      </c>
      <c r="AC4" s="1">
        <v>5</v>
      </c>
      <c r="AD4" s="1">
        <v>0</v>
      </c>
      <c r="AE4" s="1">
        <v>0</v>
      </c>
      <c r="AF4" s="1">
        <v>0</v>
      </c>
      <c r="AG4" s="1">
        <v>1E-3</v>
      </c>
      <c r="AH4" s="1">
        <v>0</v>
      </c>
      <c r="AI4" s="1">
        <v>0</v>
      </c>
      <c r="AJ4" s="1">
        <v>0</v>
      </c>
      <c r="AK4" s="1">
        <v>0</v>
      </c>
      <c r="AL4" s="1">
        <v>8</v>
      </c>
      <c r="AM4" s="1">
        <v>0.01</v>
      </c>
      <c r="AN4" s="1">
        <v>3.1619999999999999</v>
      </c>
      <c r="AO4" s="1">
        <v>6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</row>
    <row r="5" spans="1:54">
      <c r="A5" t="s">
        <v>228</v>
      </c>
      <c r="B5">
        <v>7</v>
      </c>
      <c r="C5">
        <v>9</v>
      </c>
      <c r="D5" t="s">
        <v>623</v>
      </c>
      <c r="E5" s="1">
        <v>1.8</v>
      </c>
      <c r="F5" s="1">
        <v>98</v>
      </c>
      <c r="G5" s="1">
        <v>65840</v>
      </c>
      <c r="H5" s="1">
        <v>0.5</v>
      </c>
      <c r="I5" s="1">
        <v>171700</v>
      </c>
      <c r="J5" s="1">
        <v>0.5</v>
      </c>
      <c r="K5" s="1">
        <v>0.33</v>
      </c>
      <c r="L5" s="1">
        <v>0.45</v>
      </c>
      <c r="M5" s="1">
        <v>2200000</v>
      </c>
      <c r="N5" s="1">
        <v>0.24</v>
      </c>
      <c r="O5" s="1">
        <v>0</v>
      </c>
      <c r="P5" s="1">
        <v>38.909999999999997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2</v>
      </c>
      <c r="Y5" s="1">
        <v>1</v>
      </c>
      <c r="Z5" s="1">
        <v>0</v>
      </c>
      <c r="AA5" s="1">
        <v>0</v>
      </c>
      <c r="AB5" s="1">
        <v>0</v>
      </c>
      <c r="AC5" s="1">
        <v>5</v>
      </c>
      <c r="AD5" s="1">
        <v>0</v>
      </c>
      <c r="AE5" s="1">
        <v>0</v>
      </c>
      <c r="AF5" s="1">
        <v>0</v>
      </c>
      <c r="AG5" s="1">
        <v>1E-3</v>
      </c>
      <c r="AH5" s="1">
        <v>0</v>
      </c>
      <c r="AI5" s="1">
        <v>0</v>
      </c>
      <c r="AJ5" s="1">
        <v>0</v>
      </c>
      <c r="AK5" s="1">
        <v>0</v>
      </c>
      <c r="AL5" s="1">
        <v>8</v>
      </c>
      <c r="AM5" s="1">
        <v>0.01</v>
      </c>
      <c r="AN5" s="1">
        <v>3.1619999999999999</v>
      </c>
      <c r="AO5" s="1">
        <v>6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</row>
    <row r="6" spans="1:54">
      <c r="A6" t="s">
        <v>228</v>
      </c>
      <c r="B6">
        <v>8</v>
      </c>
      <c r="C6">
        <v>9</v>
      </c>
      <c r="D6" t="s">
        <v>624</v>
      </c>
      <c r="E6" s="1">
        <v>1.8</v>
      </c>
      <c r="F6" s="1">
        <v>98</v>
      </c>
      <c r="G6" s="1">
        <v>65840</v>
      </c>
      <c r="H6" s="1">
        <v>0.5</v>
      </c>
      <c r="I6" s="1">
        <v>171700</v>
      </c>
      <c r="J6" s="1">
        <v>0.5</v>
      </c>
      <c r="K6" s="1">
        <v>0.33</v>
      </c>
      <c r="L6" s="1">
        <v>0.45</v>
      </c>
      <c r="M6" s="1">
        <v>2200000</v>
      </c>
      <c r="N6" s="1">
        <v>0.24</v>
      </c>
      <c r="O6" s="1">
        <v>0</v>
      </c>
      <c r="P6" s="1">
        <v>38.909999999999997</v>
      </c>
      <c r="Q6" s="1">
        <v>0</v>
      </c>
      <c r="R6" s="1">
        <v>28</v>
      </c>
      <c r="S6" s="1">
        <v>5.0000000000000001E-3</v>
      </c>
      <c r="T6" s="1">
        <v>6</v>
      </c>
      <c r="U6" s="1">
        <v>0.5</v>
      </c>
      <c r="V6" s="1">
        <v>0.98</v>
      </c>
      <c r="W6" s="1">
        <v>1.8</v>
      </c>
      <c r="X6" s="1">
        <v>2</v>
      </c>
      <c r="Y6" s="1">
        <v>1</v>
      </c>
      <c r="Z6" s="1">
        <v>0</v>
      </c>
      <c r="AA6" s="1">
        <v>0</v>
      </c>
      <c r="AB6" s="1">
        <v>0</v>
      </c>
      <c r="AC6" s="1">
        <v>5</v>
      </c>
      <c r="AD6" s="1">
        <v>0</v>
      </c>
      <c r="AE6" s="1">
        <v>0</v>
      </c>
      <c r="AF6" s="1">
        <v>0</v>
      </c>
      <c r="AG6" s="1">
        <v>1E-3</v>
      </c>
      <c r="AH6" s="1">
        <v>0</v>
      </c>
      <c r="AI6" s="1">
        <v>0</v>
      </c>
      <c r="AJ6" s="1">
        <v>0</v>
      </c>
      <c r="AK6" s="1">
        <v>0</v>
      </c>
      <c r="AL6" s="1">
        <v>8</v>
      </c>
      <c r="AM6" s="1">
        <v>0.01</v>
      </c>
      <c r="AN6" s="1">
        <v>3.1619999999999999</v>
      </c>
      <c r="AO6" s="1">
        <v>6</v>
      </c>
      <c r="AP6" s="1">
        <v>2</v>
      </c>
      <c r="AQ6" s="1">
        <v>2</v>
      </c>
      <c r="AR6" s="1">
        <v>1.0000000000000001E-5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</row>
    <row r="7" spans="1:54">
      <c r="A7" t="s">
        <v>228</v>
      </c>
      <c r="B7">
        <v>12</v>
      </c>
      <c r="C7">
        <v>9</v>
      </c>
      <c r="D7" t="s">
        <v>625</v>
      </c>
      <c r="E7" s="1">
        <v>2</v>
      </c>
      <c r="F7" s="1">
        <v>98</v>
      </c>
      <c r="G7" s="1">
        <v>180000</v>
      </c>
      <c r="H7" s="1">
        <v>0.5</v>
      </c>
      <c r="I7" s="1">
        <v>469400</v>
      </c>
      <c r="J7" s="1">
        <v>0.5</v>
      </c>
      <c r="K7" s="1">
        <v>0.33</v>
      </c>
      <c r="L7" s="1">
        <v>0.45</v>
      </c>
      <c r="M7" s="1">
        <v>22000</v>
      </c>
      <c r="N7" s="1">
        <v>0.24</v>
      </c>
      <c r="O7" s="1">
        <v>20</v>
      </c>
      <c r="P7" s="1">
        <v>35</v>
      </c>
      <c r="Q7" s="1">
        <v>1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2</v>
      </c>
      <c r="Y7" s="1">
        <v>1</v>
      </c>
      <c r="Z7" s="1">
        <v>0</v>
      </c>
      <c r="AA7" s="1">
        <v>0</v>
      </c>
      <c r="AB7" s="1">
        <v>0</v>
      </c>
      <c r="AC7" s="1">
        <v>5</v>
      </c>
      <c r="AD7" s="1">
        <v>0</v>
      </c>
      <c r="AE7" s="1">
        <v>0</v>
      </c>
      <c r="AF7" s="1">
        <v>0</v>
      </c>
      <c r="AG7" s="1">
        <v>1E-3</v>
      </c>
      <c r="AH7" s="1">
        <v>0</v>
      </c>
      <c r="AI7" s="1">
        <v>0</v>
      </c>
      <c r="AJ7" s="1">
        <v>0</v>
      </c>
      <c r="AK7" s="1">
        <v>0</v>
      </c>
      <c r="AL7" s="1">
        <v>8</v>
      </c>
      <c r="AM7" s="1">
        <v>0.01</v>
      </c>
      <c r="AN7" s="1">
        <v>3.1619999999999999</v>
      </c>
      <c r="AO7" s="1">
        <v>6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</row>
    <row r="8" spans="1:54">
      <c r="A8" t="s">
        <v>228</v>
      </c>
      <c r="B8">
        <v>19</v>
      </c>
      <c r="C8">
        <v>9</v>
      </c>
      <c r="D8" t="s">
        <v>626</v>
      </c>
      <c r="E8" s="1">
        <v>2</v>
      </c>
      <c r="F8" s="1">
        <v>98</v>
      </c>
      <c r="G8" s="1">
        <v>180000</v>
      </c>
      <c r="H8" s="1">
        <v>0.5</v>
      </c>
      <c r="I8" s="1">
        <v>469400</v>
      </c>
      <c r="J8" s="1">
        <v>0.5</v>
      </c>
      <c r="K8" s="1">
        <v>0.33</v>
      </c>
      <c r="L8" s="1">
        <v>0.45</v>
      </c>
      <c r="M8" s="1">
        <v>22000</v>
      </c>
      <c r="N8" s="1">
        <v>0.24</v>
      </c>
      <c r="O8" s="1">
        <v>20</v>
      </c>
      <c r="P8" s="1">
        <v>35</v>
      </c>
      <c r="Q8" s="1">
        <v>1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2</v>
      </c>
      <c r="Y8" s="1">
        <v>1</v>
      </c>
      <c r="Z8" s="1">
        <v>0</v>
      </c>
      <c r="AA8" s="1">
        <v>0</v>
      </c>
      <c r="AB8" s="1">
        <v>0</v>
      </c>
      <c r="AC8" s="1">
        <v>5</v>
      </c>
      <c r="AD8" s="1">
        <v>0</v>
      </c>
      <c r="AE8" s="1">
        <v>0</v>
      </c>
      <c r="AF8" s="1">
        <v>0</v>
      </c>
      <c r="AG8" s="1">
        <v>1E-3</v>
      </c>
      <c r="AH8" s="1">
        <v>0</v>
      </c>
      <c r="AI8" s="1">
        <v>0</v>
      </c>
      <c r="AJ8" s="1">
        <v>0</v>
      </c>
      <c r="AK8" s="1">
        <v>0</v>
      </c>
      <c r="AL8" s="1">
        <v>8</v>
      </c>
      <c r="AM8" s="1">
        <v>0.01</v>
      </c>
      <c r="AN8" s="1">
        <v>3.1619999999999999</v>
      </c>
      <c r="AO8" s="1">
        <v>6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</row>
    <row r="9" spans="1:54">
      <c r="A9" t="s">
        <v>228</v>
      </c>
      <c r="B9">
        <v>20</v>
      </c>
      <c r="C9">
        <v>9</v>
      </c>
      <c r="D9" t="s">
        <v>627</v>
      </c>
      <c r="E9" s="1">
        <v>1.5</v>
      </c>
      <c r="F9" s="1">
        <v>5</v>
      </c>
      <c r="G9" s="1">
        <v>3750</v>
      </c>
      <c r="H9" s="1">
        <v>0.5</v>
      </c>
      <c r="I9" s="1">
        <v>9780</v>
      </c>
      <c r="J9" s="1">
        <v>0.5</v>
      </c>
      <c r="K9" s="1">
        <v>0.33</v>
      </c>
      <c r="L9" s="1">
        <v>0.67</v>
      </c>
      <c r="M9" s="1">
        <v>2200000</v>
      </c>
      <c r="N9" s="1">
        <v>0.2</v>
      </c>
      <c r="O9" s="1">
        <v>0</v>
      </c>
      <c r="P9" s="1">
        <v>25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2</v>
      </c>
      <c r="Y9" s="1">
        <v>1</v>
      </c>
      <c r="Z9" s="1">
        <v>0</v>
      </c>
      <c r="AA9" s="1">
        <v>0</v>
      </c>
      <c r="AB9" s="1">
        <v>0</v>
      </c>
      <c r="AC9" s="1">
        <v>5</v>
      </c>
      <c r="AD9" s="1">
        <v>0</v>
      </c>
      <c r="AE9" s="1">
        <v>0</v>
      </c>
      <c r="AF9" s="1">
        <v>0</v>
      </c>
      <c r="AG9" s="1">
        <v>1E-3</v>
      </c>
      <c r="AH9" s="1">
        <v>0</v>
      </c>
      <c r="AI9" s="1">
        <v>0</v>
      </c>
      <c r="AJ9" s="1">
        <v>0</v>
      </c>
      <c r="AK9" s="1">
        <v>0</v>
      </c>
      <c r="AL9" s="1">
        <v>8</v>
      </c>
      <c r="AM9" s="1">
        <v>0.01</v>
      </c>
      <c r="AN9" s="1">
        <v>3.1619999999999999</v>
      </c>
      <c r="AO9" s="1">
        <v>6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</row>
    <row r="10" spans="1:54">
      <c r="A10" t="s">
        <v>228</v>
      </c>
      <c r="B10">
        <v>31</v>
      </c>
      <c r="C10">
        <v>9</v>
      </c>
      <c r="D10" t="s">
        <v>628</v>
      </c>
      <c r="E10" s="1">
        <v>1.7</v>
      </c>
      <c r="F10" s="1">
        <v>86.4</v>
      </c>
      <c r="G10" s="1">
        <v>34000</v>
      </c>
      <c r="H10" s="1">
        <v>0</v>
      </c>
      <c r="I10" s="1">
        <v>88670</v>
      </c>
      <c r="J10" s="1">
        <v>0</v>
      </c>
      <c r="K10" s="1">
        <v>0.33</v>
      </c>
      <c r="L10" s="1">
        <v>0.55000000000000004</v>
      </c>
      <c r="M10" s="1">
        <v>2200000</v>
      </c>
      <c r="N10" s="1">
        <v>0.2</v>
      </c>
      <c r="O10" s="1">
        <v>100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2</v>
      </c>
      <c r="Y10" s="1">
        <v>1</v>
      </c>
      <c r="Z10" s="1">
        <v>0</v>
      </c>
      <c r="AA10" s="1">
        <v>0</v>
      </c>
      <c r="AB10" s="1">
        <v>0</v>
      </c>
      <c r="AC10" s="1">
        <v>5</v>
      </c>
      <c r="AD10" s="1">
        <v>0</v>
      </c>
      <c r="AE10" s="1">
        <v>0</v>
      </c>
      <c r="AF10" s="1">
        <v>0</v>
      </c>
      <c r="AG10" s="1">
        <v>1E-3</v>
      </c>
      <c r="AH10" s="1">
        <v>0</v>
      </c>
      <c r="AI10" s="1">
        <v>0</v>
      </c>
      <c r="AJ10" s="1">
        <v>0</v>
      </c>
      <c r="AK10" s="1">
        <v>0</v>
      </c>
      <c r="AL10" s="1">
        <v>8</v>
      </c>
      <c r="AM10" s="1">
        <v>0.01</v>
      </c>
      <c r="AN10" s="1">
        <v>3.1619999999999999</v>
      </c>
      <c r="AO10" s="1">
        <v>6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</row>
    <row r="11" spans="1:54">
      <c r="A11" t="s">
        <v>228</v>
      </c>
      <c r="B11">
        <v>32</v>
      </c>
      <c r="C11">
        <v>9</v>
      </c>
      <c r="D11" t="s">
        <v>629</v>
      </c>
      <c r="E11" s="1">
        <v>2</v>
      </c>
      <c r="F11" s="1">
        <v>98</v>
      </c>
      <c r="G11" s="1">
        <v>228200</v>
      </c>
      <c r="H11" s="1">
        <v>0.5</v>
      </c>
      <c r="I11" s="1">
        <v>595200</v>
      </c>
      <c r="J11" s="1">
        <v>0.5</v>
      </c>
      <c r="K11" s="1">
        <v>0.33</v>
      </c>
      <c r="L11" s="1">
        <v>0.45</v>
      </c>
      <c r="M11" s="1">
        <v>2200000</v>
      </c>
      <c r="N11" s="1">
        <v>0.24</v>
      </c>
      <c r="O11" s="1">
        <v>0</v>
      </c>
      <c r="P11" s="1">
        <v>44.49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2</v>
      </c>
      <c r="Y11" s="1">
        <v>1</v>
      </c>
      <c r="Z11" s="1">
        <v>0</v>
      </c>
      <c r="AA11" s="1">
        <v>0</v>
      </c>
      <c r="AB11" s="1">
        <v>0</v>
      </c>
      <c r="AC11" s="1">
        <v>5</v>
      </c>
      <c r="AD11" s="1">
        <v>0</v>
      </c>
      <c r="AE11" s="1">
        <v>0</v>
      </c>
      <c r="AF11" s="1">
        <v>0</v>
      </c>
      <c r="AG11" s="1">
        <v>1E-3</v>
      </c>
      <c r="AH11" s="1">
        <v>0</v>
      </c>
      <c r="AI11" s="1">
        <v>0</v>
      </c>
      <c r="AJ11" s="1">
        <v>0</v>
      </c>
      <c r="AK11" s="1">
        <v>0</v>
      </c>
      <c r="AL11" s="1">
        <v>8</v>
      </c>
      <c r="AM11" s="1">
        <v>0.01</v>
      </c>
      <c r="AN11" s="1">
        <v>3.1619999999999999</v>
      </c>
      <c r="AO11" s="1">
        <v>6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</row>
    <row r="12" spans="1:54">
      <c r="A12" t="s">
        <v>0</v>
      </c>
      <c r="B12" t="s">
        <v>1</v>
      </c>
      <c r="C12" t="s">
        <v>2</v>
      </c>
      <c r="D12" t="s">
        <v>227</v>
      </c>
      <c r="E12" t="s">
        <v>570</v>
      </c>
      <c r="F12" t="s">
        <v>630</v>
      </c>
      <c r="G12" t="s">
        <v>576</v>
      </c>
      <c r="H12" t="s">
        <v>589</v>
      </c>
      <c r="I12" t="s">
        <v>590</v>
      </c>
      <c r="J12" t="s">
        <v>591</v>
      </c>
      <c r="K12" t="s">
        <v>592</v>
      </c>
      <c r="L12" t="s">
        <v>593</v>
      </c>
      <c r="M12" t="s">
        <v>594</v>
      </c>
      <c r="N12" t="s">
        <v>595</v>
      </c>
      <c r="O12" t="s">
        <v>596</v>
      </c>
      <c r="P12" t="s">
        <v>597</v>
      </c>
    </row>
    <row r="13" spans="1:54">
      <c r="A13" t="s">
        <v>631</v>
      </c>
      <c r="B13">
        <v>15</v>
      </c>
      <c r="C13">
        <v>3</v>
      </c>
      <c r="D13" t="s">
        <v>632</v>
      </c>
      <c r="E13" s="1">
        <v>2.35</v>
      </c>
      <c r="F13" s="1">
        <v>29500000</v>
      </c>
      <c r="G13" s="1">
        <v>0.17</v>
      </c>
      <c r="H13" s="1">
        <v>2</v>
      </c>
      <c r="I13" s="1">
        <v>2</v>
      </c>
      <c r="J13" s="1">
        <v>1</v>
      </c>
      <c r="K13" s="1">
        <v>0</v>
      </c>
      <c r="L13" s="1">
        <v>0</v>
      </c>
      <c r="M13" s="1">
        <v>5</v>
      </c>
      <c r="N13" s="1">
        <v>0</v>
      </c>
      <c r="O13" s="1">
        <v>0</v>
      </c>
      <c r="P13" s="1">
        <v>0</v>
      </c>
    </row>
    <row r="14" spans="1:54">
      <c r="A14" t="s">
        <v>631</v>
      </c>
      <c r="B14">
        <v>16</v>
      </c>
      <c r="C14">
        <v>3</v>
      </c>
      <c r="D14" t="s">
        <v>633</v>
      </c>
      <c r="E14" s="1">
        <v>2.35</v>
      </c>
      <c r="F14" s="1">
        <v>29500000</v>
      </c>
      <c r="G14" s="1">
        <v>0.17</v>
      </c>
      <c r="H14" s="1">
        <v>2</v>
      </c>
      <c r="I14" s="1">
        <v>2</v>
      </c>
      <c r="J14" s="1">
        <v>1</v>
      </c>
      <c r="K14" s="1">
        <v>0</v>
      </c>
      <c r="L14" s="1">
        <v>0</v>
      </c>
      <c r="M14" s="1">
        <v>5</v>
      </c>
      <c r="N14" s="1">
        <v>0</v>
      </c>
      <c r="O14" s="1">
        <v>0</v>
      </c>
      <c r="P14" s="1">
        <v>0</v>
      </c>
    </row>
    <row r="15" spans="1:54">
      <c r="A15" t="s">
        <v>631</v>
      </c>
      <c r="B15">
        <v>17</v>
      </c>
      <c r="C15">
        <v>3</v>
      </c>
      <c r="D15" t="s">
        <v>634</v>
      </c>
      <c r="E15" s="1">
        <v>2.1</v>
      </c>
      <c r="F15" s="1">
        <v>22300000</v>
      </c>
      <c r="G15" s="1">
        <v>0.17</v>
      </c>
      <c r="H15" s="1">
        <v>2</v>
      </c>
      <c r="I15" s="1">
        <v>2</v>
      </c>
      <c r="J15" s="1">
        <v>1</v>
      </c>
      <c r="K15" s="1">
        <v>0</v>
      </c>
      <c r="L15" s="1">
        <v>0</v>
      </c>
      <c r="M15" s="1">
        <v>5</v>
      </c>
      <c r="N15" s="1">
        <v>0</v>
      </c>
      <c r="O15" s="1">
        <v>0</v>
      </c>
      <c r="P15" s="1">
        <v>0</v>
      </c>
    </row>
    <row r="16" spans="1:54">
      <c r="A16" t="s">
        <v>631</v>
      </c>
      <c r="B16">
        <v>18</v>
      </c>
      <c r="C16">
        <v>3</v>
      </c>
      <c r="D16" t="s">
        <v>635</v>
      </c>
      <c r="E16" s="1">
        <v>2.1</v>
      </c>
      <c r="F16" s="1">
        <v>22300000</v>
      </c>
      <c r="G16" s="1">
        <v>0.17</v>
      </c>
      <c r="H16" s="1">
        <v>2</v>
      </c>
      <c r="I16" s="1">
        <v>2</v>
      </c>
      <c r="J16" s="1">
        <v>1</v>
      </c>
      <c r="K16" s="1">
        <v>0</v>
      </c>
      <c r="L16" s="1">
        <v>0</v>
      </c>
      <c r="M16" s="1">
        <v>5</v>
      </c>
      <c r="N16" s="1">
        <v>0</v>
      </c>
      <c r="O16" s="1">
        <v>0</v>
      </c>
      <c r="P16" s="1">
        <v>0</v>
      </c>
    </row>
    <row r="17" spans="1:52">
      <c r="A17" t="s">
        <v>631</v>
      </c>
      <c r="B17">
        <v>40</v>
      </c>
      <c r="C17">
        <v>3</v>
      </c>
      <c r="D17" t="s">
        <v>636</v>
      </c>
      <c r="E17" s="1">
        <v>2.35</v>
      </c>
      <c r="F17" s="1">
        <v>29500000</v>
      </c>
      <c r="G17" s="1">
        <v>0.17</v>
      </c>
      <c r="H17" s="1">
        <v>2</v>
      </c>
      <c r="I17" s="1">
        <v>2</v>
      </c>
      <c r="J17" s="1">
        <v>1</v>
      </c>
      <c r="K17" s="1">
        <v>0</v>
      </c>
      <c r="L17" s="1">
        <v>0</v>
      </c>
      <c r="M17" s="1">
        <v>5</v>
      </c>
      <c r="N17" s="1">
        <v>0</v>
      </c>
      <c r="O17" s="1">
        <v>0</v>
      </c>
      <c r="P17" s="1">
        <v>0</v>
      </c>
    </row>
    <row r="18" spans="1:52">
      <c r="A18" t="s">
        <v>0</v>
      </c>
      <c r="B18" t="s">
        <v>1</v>
      </c>
      <c r="C18" t="s">
        <v>2</v>
      </c>
      <c r="D18" t="s">
        <v>227</v>
      </c>
      <c r="E18" t="s">
        <v>570</v>
      </c>
      <c r="F18" t="s">
        <v>589</v>
      </c>
      <c r="G18" t="s">
        <v>594</v>
      </c>
    </row>
    <row r="19" spans="1:52">
      <c r="A19" t="s">
        <v>637</v>
      </c>
      <c r="B19">
        <v>30</v>
      </c>
      <c r="C19">
        <v>1</v>
      </c>
      <c r="D19" t="s">
        <v>638</v>
      </c>
      <c r="E19" s="1">
        <v>1</v>
      </c>
      <c r="F19" s="1">
        <v>2</v>
      </c>
      <c r="G19" s="1">
        <v>5</v>
      </c>
    </row>
    <row r="20" spans="1:52">
      <c r="A20" t="s">
        <v>0</v>
      </c>
      <c r="B20" t="s">
        <v>1</v>
      </c>
      <c r="C20" t="s">
        <v>2</v>
      </c>
      <c r="D20" t="s">
        <v>227</v>
      </c>
      <c r="E20" t="s">
        <v>570</v>
      </c>
      <c r="F20" t="s">
        <v>639</v>
      </c>
      <c r="G20" t="s">
        <v>576</v>
      </c>
      <c r="H20" t="s">
        <v>640</v>
      </c>
      <c r="I20" t="s">
        <v>641</v>
      </c>
      <c r="J20" t="s">
        <v>642</v>
      </c>
      <c r="K20" t="s">
        <v>589</v>
      </c>
      <c r="L20" t="s">
        <v>592</v>
      </c>
      <c r="M20" t="s">
        <v>593</v>
      </c>
      <c r="N20" t="s">
        <v>594</v>
      </c>
      <c r="O20" t="s">
        <v>595</v>
      </c>
      <c r="P20" t="s">
        <v>596</v>
      </c>
      <c r="Q20" t="s">
        <v>597</v>
      </c>
      <c r="R20" t="s">
        <v>643</v>
      </c>
      <c r="S20" t="s">
        <v>644</v>
      </c>
      <c r="T20" t="s">
        <v>645</v>
      </c>
      <c r="U20" t="s">
        <v>646</v>
      </c>
      <c r="V20" t="s">
        <v>647</v>
      </c>
      <c r="W20" t="s">
        <v>648</v>
      </c>
      <c r="X20" t="s">
        <v>649</v>
      </c>
      <c r="Y20" t="s">
        <v>650</v>
      </c>
      <c r="Z20" t="s">
        <v>651</v>
      </c>
      <c r="AA20" t="s">
        <v>652</v>
      </c>
      <c r="AB20" t="s">
        <v>653</v>
      </c>
      <c r="AC20" t="s">
        <v>654</v>
      </c>
      <c r="AD20" t="s">
        <v>655</v>
      </c>
      <c r="AE20" t="s">
        <v>656</v>
      </c>
      <c r="AF20" t="s">
        <v>657</v>
      </c>
      <c r="AG20" t="s">
        <v>658</v>
      </c>
      <c r="AH20" t="s">
        <v>659</v>
      </c>
      <c r="AI20" t="s">
        <v>660</v>
      </c>
      <c r="AJ20" t="s">
        <v>661</v>
      </c>
    </row>
    <row r="21" spans="1:52">
      <c r="A21" t="s">
        <v>316</v>
      </c>
      <c r="B21">
        <v>36</v>
      </c>
      <c r="C21">
        <v>16</v>
      </c>
      <c r="D21" t="s">
        <v>662</v>
      </c>
      <c r="E21" s="1">
        <v>2.35</v>
      </c>
      <c r="F21" s="1">
        <v>12600000</v>
      </c>
      <c r="G21" s="1">
        <v>0.17</v>
      </c>
      <c r="H21" s="1">
        <v>0.84</v>
      </c>
      <c r="I21" s="1">
        <v>0</v>
      </c>
      <c r="J21" s="1">
        <v>0.83299999999999996</v>
      </c>
      <c r="K21" s="1">
        <v>1</v>
      </c>
      <c r="L21" s="1">
        <v>2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3</v>
      </c>
      <c r="S21" s="1">
        <v>0</v>
      </c>
      <c r="T21" s="1">
        <v>0</v>
      </c>
      <c r="U21" s="1">
        <v>2780000</v>
      </c>
      <c r="V21" s="1">
        <v>159000</v>
      </c>
      <c r="W21" s="1">
        <v>34700</v>
      </c>
      <c r="X21" s="1">
        <v>500</v>
      </c>
      <c r="Y21" s="1">
        <v>735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</row>
    <row r="22" spans="1:52">
      <c r="A22" t="s">
        <v>316</v>
      </c>
      <c r="B22">
        <v>41</v>
      </c>
      <c r="C22">
        <v>16</v>
      </c>
      <c r="D22" t="s">
        <v>663</v>
      </c>
      <c r="E22" s="1">
        <v>7.85</v>
      </c>
      <c r="F22" s="1">
        <v>79200000</v>
      </c>
      <c r="G22" s="1">
        <v>0.3</v>
      </c>
      <c r="H22" s="1">
        <v>2.1680000000000001E-2</v>
      </c>
      <c r="I22" s="1">
        <v>0</v>
      </c>
      <c r="J22" s="1">
        <v>0.5</v>
      </c>
      <c r="K22" s="1">
        <v>1</v>
      </c>
      <c r="L22" s="1">
        <v>2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2</v>
      </c>
      <c r="S22" s="1">
        <v>0</v>
      </c>
      <c r="T22" s="1">
        <v>0</v>
      </c>
      <c r="U22" s="1">
        <v>265800</v>
      </c>
      <c r="V22" s="1">
        <v>0</v>
      </c>
      <c r="W22" s="1">
        <v>26580</v>
      </c>
      <c r="X22" s="1">
        <v>0</v>
      </c>
      <c r="Y22" s="1">
        <v>1119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</row>
    <row r="23" spans="1:52">
      <c r="A23" t="s">
        <v>316</v>
      </c>
      <c r="B23">
        <v>42</v>
      </c>
      <c r="C23">
        <v>16</v>
      </c>
      <c r="D23" t="s">
        <v>664</v>
      </c>
      <c r="E23" s="1">
        <v>7.85</v>
      </c>
      <c r="F23" s="1">
        <v>79200000</v>
      </c>
      <c r="G23" s="1">
        <v>0.3</v>
      </c>
      <c r="H23" s="1">
        <v>2.5940000000000001E-2</v>
      </c>
      <c r="I23" s="1">
        <v>0</v>
      </c>
      <c r="J23" s="1">
        <v>0.5</v>
      </c>
      <c r="K23" s="1">
        <v>1</v>
      </c>
      <c r="L23" s="1">
        <v>2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2</v>
      </c>
      <c r="S23" s="1">
        <v>0</v>
      </c>
      <c r="T23" s="1">
        <v>0</v>
      </c>
      <c r="U23" s="1">
        <v>316200</v>
      </c>
      <c r="V23" s="1">
        <v>0</v>
      </c>
      <c r="W23" s="1">
        <v>31620</v>
      </c>
      <c r="X23" s="1">
        <v>0</v>
      </c>
      <c r="Y23" s="1">
        <v>1335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</row>
    <row r="24" spans="1:52">
      <c r="A24" t="s">
        <v>316</v>
      </c>
      <c r="B24">
        <v>43</v>
      </c>
      <c r="C24">
        <v>16</v>
      </c>
      <c r="D24" t="s">
        <v>665</v>
      </c>
      <c r="E24" s="1">
        <v>7.85</v>
      </c>
      <c r="F24" s="1">
        <v>79200000</v>
      </c>
      <c r="G24" s="1">
        <v>0.3</v>
      </c>
      <c r="H24" s="1">
        <v>3.0169999999999999E-2</v>
      </c>
      <c r="I24" s="1">
        <v>0</v>
      </c>
      <c r="J24" s="1">
        <v>0.5</v>
      </c>
      <c r="K24" s="1">
        <v>1</v>
      </c>
      <c r="L24" s="1">
        <v>2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2</v>
      </c>
      <c r="S24" s="1">
        <v>0</v>
      </c>
      <c r="T24" s="1">
        <v>0</v>
      </c>
      <c r="U24" s="1">
        <v>365800</v>
      </c>
      <c r="V24" s="1">
        <v>0</v>
      </c>
      <c r="W24" s="1">
        <v>36580</v>
      </c>
      <c r="X24" s="1">
        <v>0</v>
      </c>
      <c r="Y24" s="1">
        <v>1548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</row>
    <row r="25" spans="1:52">
      <c r="A25" t="s">
        <v>316</v>
      </c>
      <c r="B25">
        <v>45</v>
      </c>
      <c r="C25">
        <v>16</v>
      </c>
      <c r="D25" t="s">
        <v>666</v>
      </c>
      <c r="E25" s="1">
        <v>7.85</v>
      </c>
      <c r="F25" s="1">
        <v>79200000</v>
      </c>
      <c r="G25" s="1">
        <v>0.3</v>
      </c>
      <c r="H25" s="1">
        <v>1.9539999999999998E-2</v>
      </c>
      <c r="I25" s="1">
        <v>0</v>
      </c>
      <c r="J25" s="1">
        <v>0.5</v>
      </c>
      <c r="K25" s="1">
        <v>1</v>
      </c>
      <c r="L25" s="1">
        <v>2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2</v>
      </c>
      <c r="S25" s="1">
        <v>0</v>
      </c>
      <c r="T25" s="1">
        <v>0</v>
      </c>
      <c r="U25" s="1">
        <v>240300</v>
      </c>
      <c r="V25" s="1">
        <v>0</v>
      </c>
      <c r="W25" s="1">
        <v>24030</v>
      </c>
      <c r="X25" s="1">
        <v>0</v>
      </c>
      <c r="Y25" s="1">
        <v>1010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</row>
    <row r="26" spans="1:52">
      <c r="A26" t="s">
        <v>316</v>
      </c>
      <c r="B26">
        <v>46</v>
      </c>
      <c r="C26">
        <v>16</v>
      </c>
      <c r="D26" t="s">
        <v>667</v>
      </c>
      <c r="E26" s="1">
        <v>7.85</v>
      </c>
      <c r="F26" s="1">
        <v>79200000</v>
      </c>
      <c r="G26" s="1">
        <v>0.3</v>
      </c>
      <c r="H26" s="1">
        <v>1.9539999999999998E-2</v>
      </c>
      <c r="I26" s="1">
        <v>0</v>
      </c>
      <c r="J26" s="1">
        <v>0.5</v>
      </c>
      <c r="K26" s="1">
        <v>1</v>
      </c>
      <c r="L26" s="1">
        <v>2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2</v>
      </c>
      <c r="S26" s="1">
        <v>0</v>
      </c>
      <c r="T26" s="1">
        <v>0</v>
      </c>
      <c r="U26" s="1">
        <v>240300</v>
      </c>
      <c r="V26" s="1">
        <v>0</v>
      </c>
      <c r="W26" s="1">
        <v>24030</v>
      </c>
      <c r="X26" s="1">
        <v>0</v>
      </c>
      <c r="Y26" s="1">
        <v>1010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</row>
    <row r="27" spans="1:52">
      <c r="A27" t="s">
        <v>316</v>
      </c>
      <c r="B27">
        <v>48</v>
      </c>
      <c r="C27">
        <v>16</v>
      </c>
      <c r="D27" t="s">
        <v>668</v>
      </c>
      <c r="E27" s="1">
        <v>2.35</v>
      </c>
      <c r="F27" s="1">
        <v>12600000</v>
      </c>
      <c r="G27" s="1">
        <v>0.17</v>
      </c>
      <c r="H27" s="1">
        <v>1.21</v>
      </c>
      <c r="I27" s="1">
        <v>0</v>
      </c>
      <c r="J27" s="1">
        <v>0.83299999999999996</v>
      </c>
      <c r="K27" s="1">
        <v>1</v>
      </c>
      <c r="L27" s="1">
        <v>2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3</v>
      </c>
      <c r="S27" s="1">
        <v>0</v>
      </c>
      <c r="T27" s="1">
        <v>0</v>
      </c>
      <c r="U27" s="1">
        <v>3160000</v>
      </c>
      <c r="V27" s="1">
        <v>526000</v>
      </c>
      <c r="W27" s="1">
        <v>52600</v>
      </c>
      <c r="X27" s="1">
        <v>568</v>
      </c>
      <c r="Y27" s="1">
        <v>1627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</row>
    <row r="28" spans="1:52">
      <c r="A28" t="s">
        <v>316</v>
      </c>
      <c r="B28">
        <v>49</v>
      </c>
      <c r="C28">
        <v>16</v>
      </c>
      <c r="D28" t="s">
        <v>669</v>
      </c>
      <c r="E28" s="1">
        <v>2.35</v>
      </c>
      <c r="F28" s="1">
        <v>12600000</v>
      </c>
      <c r="G28" s="1">
        <v>0.17</v>
      </c>
      <c r="H28" s="1">
        <v>1.21</v>
      </c>
      <c r="I28" s="1">
        <v>0</v>
      </c>
      <c r="J28" s="1">
        <v>0.83299999999999996</v>
      </c>
      <c r="K28" s="1">
        <v>1</v>
      </c>
      <c r="L28" s="1">
        <v>2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3</v>
      </c>
      <c r="S28" s="1">
        <v>0</v>
      </c>
      <c r="T28" s="1">
        <v>0</v>
      </c>
      <c r="U28" s="1">
        <v>3210000</v>
      </c>
      <c r="V28" s="1">
        <v>607000</v>
      </c>
      <c r="W28" s="1">
        <v>60700</v>
      </c>
      <c r="X28" s="1">
        <v>578</v>
      </c>
      <c r="Y28" s="1">
        <v>1833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</row>
    <row r="29" spans="1:52">
      <c r="A29" t="s">
        <v>316</v>
      </c>
      <c r="B29">
        <v>50</v>
      </c>
      <c r="C29">
        <v>16</v>
      </c>
      <c r="D29" t="s">
        <v>670</v>
      </c>
      <c r="E29" s="1">
        <v>2.35</v>
      </c>
      <c r="F29" s="1">
        <v>12600000</v>
      </c>
      <c r="G29" s="1">
        <v>0.17</v>
      </c>
      <c r="H29" s="1">
        <v>1.21</v>
      </c>
      <c r="I29" s="1">
        <v>0</v>
      </c>
      <c r="J29" s="1">
        <v>0.83299999999999996</v>
      </c>
      <c r="K29" s="1">
        <v>1</v>
      </c>
      <c r="L29" s="1">
        <v>2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3</v>
      </c>
      <c r="S29" s="1">
        <v>0</v>
      </c>
      <c r="T29" s="1">
        <v>0</v>
      </c>
      <c r="U29" s="1">
        <v>3270000</v>
      </c>
      <c r="V29" s="1">
        <v>691000</v>
      </c>
      <c r="W29" s="1">
        <v>69100</v>
      </c>
      <c r="X29" s="1">
        <v>588</v>
      </c>
      <c r="Y29" s="1">
        <v>2048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</row>
    <row r="30" spans="1:52">
      <c r="A30" t="s">
        <v>0</v>
      </c>
      <c r="B30" t="s">
        <v>1</v>
      </c>
      <c r="C30" t="s">
        <v>2</v>
      </c>
      <c r="D30" t="s">
        <v>227</v>
      </c>
      <c r="E30" t="s">
        <v>671</v>
      </c>
      <c r="F30" t="s">
        <v>672</v>
      </c>
      <c r="G30" t="s">
        <v>673</v>
      </c>
      <c r="H30" t="s">
        <v>674</v>
      </c>
      <c r="I30" t="s">
        <v>675</v>
      </c>
      <c r="J30" t="s">
        <v>676</v>
      </c>
      <c r="K30" t="s">
        <v>677</v>
      </c>
      <c r="L30" t="s">
        <v>678</v>
      </c>
      <c r="M30" t="s">
        <v>679</v>
      </c>
      <c r="N30" t="s">
        <v>680</v>
      </c>
      <c r="O30" t="s">
        <v>681</v>
      </c>
      <c r="P30" t="s">
        <v>682</v>
      </c>
      <c r="Q30" t="s">
        <v>683</v>
      </c>
      <c r="R30" t="s">
        <v>684</v>
      </c>
      <c r="S30" t="s">
        <v>685</v>
      </c>
      <c r="T30" t="s">
        <v>686</v>
      </c>
      <c r="U30" t="s">
        <v>687</v>
      </c>
      <c r="V30" t="s">
        <v>688</v>
      </c>
      <c r="W30" t="s">
        <v>689</v>
      </c>
      <c r="X30" t="s">
        <v>690</v>
      </c>
      <c r="Y30" t="s">
        <v>691</v>
      </c>
      <c r="Z30" t="s">
        <v>692</v>
      </c>
      <c r="AA30" t="s">
        <v>693</v>
      </c>
      <c r="AB30" t="s">
        <v>694</v>
      </c>
      <c r="AC30" t="s">
        <v>695</v>
      </c>
      <c r="AD30" t="s">
        <v>696</v>
      </c>
      <c r="AE30" t="s">
        <v>697</v>
      </c>
      <c r="AF30" t="s">
        <v>698</v>
      </c>
      <c r="AG30" t="s">
        <v>699</v>
      </c>
      <c r="AH30" t="s">
        <v>700</v>
      </c>
      <c r="AI30" t="s">
        <v>701</v>
      </c>
      <c r="AJ30" t="s">
        <v>702</v>
      </c>
      <c r="AK30" t="s">
        <v>703</v>
      </c>
      <c r="AL30" t="s">
        <v>704</v>
      </c>
      <c r="AM30" t="s">
        <v>705</v>
      </c>
      <c r="AN30" t="s">
        <v>706</v>
      </c>
      <c r="AO30" t="s">
        <v>707</v>
      </c>
      <c r="AP30" t="s">
        <v>708</v>
      </c>
      <c r="AQ30" t="s">
        <v>709</v>
      </c>
      <c r="AR30" t="s">
        <v>710</v>
      </c>
      <c r="AS30" t="s">
        <v>711</v>
      </c>
      <c r="AT30" t="s">
        <v>712</v>
      </c>
      <c r="AU30" t="s">
        <v>713</v>
      </c>
      <c r="AV30" t="s">
        <v>714</v>
      </c>
      <c r="AW30" t="s">
        <v>715</v>
      </c>
      <c r="AX30" t="s">
        <v>716</v>
      </c>
      <c r="AY30" t="s">
        <v>717</v>
      </c>
      <c r="AZ30" t="s">
        <v>718</v>
      </c>
    </row>
    <row r="31" spans="1:52">
      <c r="A31" t="s">
        <v>316</v>
      </c>
      <c r="B31">
        <v>36</v>
      </c>
      <c r="C31">
        <v>16</v>
      </c>
      <c r="D31" t="s">
        <v>662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</row>
    <row r="32" spans="1:52">
      <c r="A32" t="s">
        <v>316</v>
      </c>
      <c r="B32">
        <v>41</v>
      </c>
      <c r="C32">
        <v>16</v>
      </c>
      <c r="D32" t="s">
        <v>663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</row>
    <row r="33" spans="1:52">
      <c r="A33" t="s">
        <v>316</v>
      </c>
      <c r="B33">
        <v>42</v>
      </c>
      <c r="C33">
        <v>16</v>
      </c>
      <c r="D33" t="s">
        <v>664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</row>
    <row r="34" spans="1:52">
      <c r="A34" t="s">
        <v>316</v>
      </c>
      <c r="B34">
        <v>43</v>
      </c>
      <c r="C34">
        <v>16</v>
      </c>
      <c r="D34" t="s">
        <v>665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</row>
    <row r="35" spans="1:52">
      <c r="A35" t="s">
        <v>316</v>
      </c>
      <c r="B35">
        <v>45</v>
      </c>
      <c r="C35">
        <v>16</v>
      </c>
      <c r="D35" t="s">
        <v>666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</row>
    <row r="36" spans="1:52">
      <c r="A36" t="s">
        <v>316</v>
      </c>
      <c r="B36">
        <v>46</v>
      </c>
      <c r="C36">
        <v>16</v>
      </c>
      <c r="D36" t="s">
        <v>667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</row>
    <row r="37" spans="1:52">
      <c r="A37" t="s">
        <v>316</v>
      </c>
      <c r="B37">
        <v>48</v>
      </c>
      <c r="C37">
        <v>16</v>
      </c>
      <c r="D37" t="s">
        <v>668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</row>
    <row r="38" spans="1:52">
      <c r="A38" t="s">
        <v>316</v>
      </c>
      <c r="B38">
        <v>49</v>
      </c>
      <c r="C38">
        <v>16</v>
      </c>
      <c r="D38" t="s">
        <v>669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</row>
    <row r="39" spans="1:52">
      <c r="A39" t="s">
        <v>316</v>
      </c>
      <c r="B39">
        <v>50</v>
      </c>
      <c r="C39">
        <v>16</v>
      </c>
      <c r="D39" t="s">
        <v>670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</row>
    <row r="40" spans="1:52">
      <c r="A40" t="s">
        <v>0</v>
      </c>
      <c r="B40" t="s">
        <v>1</v>
      </c>
      <c r="C40" t="s">
        <v>2</v>
      </c>
      <c r="D40" t="s">
        <v>227</v>
      </c>
      <c r="E40" t="s">
        <v>719</v>
      </c>
      <c r="F40" t="s">
        <v>720</v>
      </c>
      <c r="G40" t="s">
        <v>721</v>
      </c>
      <c r="H40" t="s">
        <v>722</v>
      </c>
      <c r="I40" t="s">
        <v>723</v>
      </c>
      <c r="J40" t="s">
        <v>724</v>
      </c>
      <c r="K40" t="s">
        <v>725</v>
      </c>
      <c r="L40" t="s">
        <v>726</v>
      </c>
      <c r="M40" t="s">
        <v>727</v>
      </c>
      <c r="N40" t="s">
        <v>728</v>
      </c>
      <c r="O40" t="s">
        <v>729</v>
      </c>
      <c r="P40" t="s">
        <v>730</v>
      </c>
      <c r="Q40" t="s">
        <v>731</v>
      </c>
      <c r="R40" t="s">
        <v>732</v>
      </c>
      <c r="S40" t="s">
        <v>733</v>
      </c>
      <c r="T40" t="s">
        <v>734</v>
      </c>
      <c r="U40" t="s">
        <v>735</v>
      </c>
      <c r="V40" t="s">
        <v>736</v>
      </c>
      <c r="W40" t="s">
        <v>737</v>
      </c>
      <c r="X40" t="s">
        <v>738</v>
      </c>
      <c r="Y40" t="s">
        <v>739</v>
      </c>
      <c r="Z40" t="s">
        <v>740</v>
      </c>
      <c r="AA40" t="s">
        <v>741</v>
      </c>
      <c r="AB40" t="s">
        <v>742</v>
      </c>
      <c r="AC40" t="s">
        <v>743</v>
      </c>
      <c r="AD40" t="s">
        <v>744</v>
      </c>
      <c r="AE40" t="s">
        <v>745</v>
      </c>
      <c r="AF40" t="s">
        <v>746</v>
      </c>
      <c r="AG40" t="s">
        <v>747</v>
      </c>
      <c r="AH40" t="s">
        <v>748</v>
      </c>
      <c r="AI40" t="s">
        <v>749</v>
      </c>
      <c r="AJ40" t="s">
        <v>750</v>
      </c>
      <c r="AK40" t="s">
        <v>751</v>
      </c>
      <c r="AL40" t="s">
        <v>752</v>
      </c>
      <c r="AM40" t="s">
        <v>753</v>
      </c>
      <c r="AN40" t="s">
        <v>754</v>
      </c>
      <c r="AO40" t="s">
        <v>755</v>
      </c>
      <c r="AP40" t="s">
        <v>756</v>
      </c>
      <c r="AQ40" t="s">
        <v>757</v>
      </c>
      <c r="AR40" t="s">
        <v>758</v>
      </c>
      <c r="AS40" t="s">
        <v>759</v>
      </c>
      <c r="AT40" t="s">
        <v>760</v>
      </c>
      <c r="AU40" t="s">
        <v>761</v>
      </c>
      <c r="AV40" t="s">
        <v>762</v>
      </c>
      <c r="AW40" t="s">
        <v>763</v>
      </c>
      <c r="AX40" t="s">
        <v>764</v>
      </c>
      <c r="AY40" t="s">
        <v>765</v>
      </c>
      <c r="AZ40" t="s">
        <v>766</v>
      </c>
    </row>
    <row r="41" spans="1:52">
      <c r="A41" t="s">
        <v>316</v>
      </c>
      <c r="B41">
        <v>36</v>
      </c>
      <c r="C41">
        <v>16</v>
      </c>
      <c r="D41" t="s">
        <v>662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</row>
    <row r="42" spans="1:52">
      <c r="A42" t="s">
        <v>316</v>
      </c>
      <c r="B42">
        <v>41</v>
      </c>
      <c r="C42">
        <v>16</v>
      </c>
      <c r="D42" t="s">
        <v>663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</row>
    <row r="43" spans="1:52">
      <c r="A43" t="s">
        <v>316</v>
      </c>
      <c r="B43">
        <v>42</v>
      </c>
      <c r="C43">
        <v>16</v>
      </c>
      <c r="D43" t="s">
        <v>664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</row>
    <row r="44" spans="1:52">
      <c r="A44" t="s">
        <v>316</v>
      </c>
      <c r="B44">
        <v>43</v>
      </c>
      <c r="C44">
        <v>16</v>
      </c>
      <c r="D44" t="s">
        <v>665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</row>
    <row r="45" spans="1:52">
      <c r="A45" t="s">
        <v>316</v>
      </c>
      <c r="B45">
        <v>45</v>
      </c>
      <c r="C45">
        <v>16</v>
      </c>
      <c r="D45" t="s">
        <v>666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</row>
    <row r="46" spans="1:52">
      <c r="A46" t="s">
        <v>316</v>
      </c>
      <c r="B46">
        <v>46</v>
      </c>
      <c r="C46">
        <v>16</v>
      </c>
      <c r="D46" t="s">
        <v>667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</row>
    <row r="47" spans="1:52">
      <c r="A47" t="s">
        <v>316</v>
      </c>
      <c r="B47">
        <v>48</v>
      </c>
      <c r="C47">
        <v>16</v>
      </c>
      <c r="D47" t="s">
        <v>668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</row>
    <row r="48" spans="1:52">
      <c r="A48" t="s">
        <v>316</v>
      </c>
      <c r="B48">
        <v>49</v>
      </c>
      <c r="C48">
        <v>16</v>
      </c>
      <c r="D48" t="s">
        <v>669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</row>
    <row r="49" spans="1:52">
      <c r="A49" t="s">
        <v>316</v>
      </c>
      <c r="B49">
        <v>50</v>
      </c>
      <c r="C49">
        <v>16</v>
      </c>
      <c r="D49" t="s">
        <v>670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</row>
    <row r="50" spans="1:52">
      <c r="A50" t="s">
        <v>0</v>
      </c>
      <c r="B50" t="s">
        <v>1</v>
      </c>
      <c r="C50" t="s">
        <v>2</v>
      </c>
      <c r="D50" t="s">
        <v>227</v>
      </c>
      <c r="E50" t="s">
        <v>767</v>
      </c>
      <c r="F50" t="s">
        <v>768</v>
      </c>
      <c r="G50" t="s">
        <v>769</v>
      </c>
      <c r="H50" t="s">
        <v>770</v>
      </c>
      <c r="I50" t="s">
        <v>771</v>
      </c>
      <c r="J50" t="s">
        <v>772</v>
      </c>
      <c r="K50" t="s">
        <v>773</v>
      </c>
      <c r="L50" t="s">
        <v>774</v>
      </c>
      <c r="M50" t="s">
        <v>775</v>
      </c>
      <c r="N50" t="s">
        <v>776</v>
      </c>
      <c r="O50" t="s">
        <v>777</v>
      </c>
      <c r="P50" t="s">
        <v>778</v>
      </c>
      <c r="Q50" t="s">
        <v>779</v>
      </c>
      <c r="R50" t="s">
        <v>780</v>
      </c>
      <c r="S50" t="s">
        <v>781</v>
      </c>
      <c r="T50" t="s">
        <v>782</v>
      </c>
      <c r="U50" t="s">
        <v>783</v>
      </c>
      <c r="V50" t="s">
        <v>784</v>
      </c>
      <c r="W50" t="s">
        <v>785</v>
      </c>
      <c r="X50" t="s">
        <v>786</v>
      </c>
      <c r="Y50" t="s">
        <v>787</v>
      </c>
      <c r="Z50" t="s">
        <v>788</v>
      </c>
      <c r="AA50" t="s">
        <v>789</v>
      </c>
      <c r="AB50" t="s">
        <v>790</v>
      </c>
      <c r="AC50" t="s">
        <v>791</v>
      </c>
      <c r="AD50" t="s">
        <v>792</v>
      </c>
      <c r="AE50" t="s">
        <v>793</v>
      </c>
      <c r="AF50" t="s">
        <v>794</v>
      </c>
      <c r="AG50" t="s">
        <v>795</v>
      </c>
      <c r="AH50" t="s">
        <v>796</v>
      </c>
      <c r="AI50" t="s">
        <v>797</v>
      </c>
      <c r="AJ50" t="s">
        <v>798</v>
      </c>
      <c r="AK50" t="s">
        <v>799</v>
      </c>
      <c r="AL50" t="s">
        <v>800</v>
      </c>
      <c r="AM50" t="s">
        <v>801</v>
      </c>
      <c r="AN50" t="s">
        <v>802</v>
      </c>
      <c r="AO50" t="s">
        <v>803</v>
      </c>
      <c r="AP50" t="s">
        <v>804</v>
      </c>
      <c r="AQ50" t="s">
        <v>805</v>
      </c>
      <c r="AR50" t="s">
        <v>806</v>
      </c>
    </row>
    <row r="51" spans="1:52">
      <c r="A51" t="s">
        <v>316</v>
      </c>
      <c r="B51">
        <v>36</v>
      </c>
      <c r="C51">
        <v>16</v>
      </c>
      <c r="D51" t="s">
        <v>662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</row>
    <row r="52" spans="1:52">
      <c r="A52" t="s">
        <v>316</v>
      </c>
      <c r="B52">
        <v>41</v>
      </c>
      <c r="C52">
        <v>16</v>
      </c>
      <c r="D52" t="s">
        <v>663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</row>
    <row r="53" spans="1:52">
      <c r="A53" t="s">
        <v>316</v>
      </c>
      <c r="B53">
        <v>42</v>
      </c>
      <c r="C53">
        <v>16</v>
      </c>
      <c r="D53" t="s">
        <v>664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</row>
    <row r="54" spans="1:52">
      <c r="A54" t="s">
        <v>316</v>
      </c>
      <c r="B54">
        <v>43</v>
      </c>
      <c r="C54">
        <v>16</v>
      </c>
      <c r="D54" t="s">
        <v>665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</row>
    <row r="55" spans="1:52">
      <c r="A55" t="s">
        <v>316</v>
      </c>
      <c r="B55">
        <v>45</v>
      </c>
      <c r="C55">
        <v>16</v>
      </c>
      <c r="D55" t="s">
        <v>666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</row>
    <row r="56" spans="1:52">
      <c r="A56" t="s">
        <v>316</v>
      </c>
      <c r="B56">
        <v>46</v>
      </c>
      <c r="C56">
        <v>16</v>
      </c>
      <c r="D56" t="s">
        <v>667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</row>
    <row r="57" spans="1:52">
      <c r="A57" t="s">
        <v>316</v>
      </c>
      <c r="B57">
        <v>48</v>
      </c>
      <c r="C57">
        <v>16</v>
      </c>
      <c r="D57" t="s">
        <v>668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</row>
    <row r="58" spans="1:52">
      <c r="A58" t="s">
        <v>316</v>
      </c>
      <c r="B58">
        <v>49</v>
      </c>
      <c r="C58">
        <v>16</v>
      </c>
      <c r="D58" t="s">
        <v>669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</row>
    <row r="59" spans="1:52">
      <c r="A59" t="s">
        <v>316</v>
      </c>
      <c r="B59">
        <v>50</v>
      </c>
      <c r="C59">
        <v>16</v>
      </c>
      <c r="D59" t="s">
        <v>670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</row>
    <row r="60" spans="1:52">
      <c r="A60" t="s">
        <v>0</v>
      </c>
      <c r="B60" t="s">
        <v>1</v>
      </c>
      <c r="C60" t="s">
        <v>2</v>
      </c>
      <c r="D60" t="s">
        <v>227</v>
      </c>
      <c r="E60" t="s">
        <v>807</v>
      </c>
      <c r="F60" t="s">
        <v>808</v>
      </c>
      <c r="G60" t="s">
        <v>809</v>
      </c>
      <c r="H60" t="s">
        <v>810</v>
      </c>
      <c r="I60" t="s">
        <v>811</v>
      </c>
      <c r="J60" t="s">
        <v>812</v>
      </c>
      <c r="K60" t="s">
        <v>813</v>
      </c>
      <c r="L60" t="s">
        <v>592</v>
      </c>
      <c r="M60" t="s">
        <v>593</v>
      </c>
      <c r="N60" t="s">
        <v>595</v>
      </c>
      <c r="O60" t="s">
        <v>596</v>
      </c>
      <c r="P60" t="s">
        <v>597</v>
      </c>
      <c r="Q60" t="s">
        <v>661</v>
      </c>
      <c r="R60" t="s">
        <v>814</v>
      </c>
    </row>
    <row r="61" spans="1:52">
      <c r="A61" t="s">
        <v>815</v>
      </c>
      <c r="B61">
        <v>47</v>
      </c>
      <c r="C61">
        <v>17</v>
      </c>
      <c r="D61" t="s">
        <v>816</v>
      </c>
      <c r="E61" s="1">
        <v>1</v>
      </c>
      <c r="F61" s="1">
        <v>0</v>
      </c>
      <c r="G61" s="1">
        <v>0</v>
      </c>
      <c r="H61" s="1">
        <v>3</v>
      </c>
      <c r="I61" s="1">
        <v>0</v>
      </c>
      <c r="J61" s="1">
        <v>0</v>
      </c>
      <c r="K61" s="1">
        <v>0</v>
      </c>
      <c r="L61" s="1">
        <v>2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1</v>
      </c>
    </row>
    <row r="62" spans="1:52">
      <c r="A62" t="s">
        <v>0</v>
      </c>
      <c r="B62" t="s">
        <v>1</v>
      </c>
      <c r="C62" t="s">
        <v>2</v>
      </c>
      <c r="D62" t="s">
        <v>227</v>
      </c>
      <c r="E62" t="s">
        <v>817</v>
      </c>
      <c r="F62" t="s">
        <v>818</v>
      </c>
      <c r="G62" t="s">
        <v>819</v>
      </c>
      <c r="H62" t="s">
        <v>820</v>
      </c>
      <c r="I62" t="s">
        <v>821</v>
      </c>
      <c r="J62" t="s">
        <v>822</v>
      </c>
      <c r="K62" t="s">
        <v>823</v>
      </c>
      <c r="L62" t="s">
        <v>824</v>
      </c>
      <c r="M62" t="s">
        <v>825</v>
      </c>
      <c r="N62" t="s">
        <v>826</v>
      </c>
      <c r="O62" t="s">
        <v>827</v>
      </c>
      <c r="P62" t="s">
        <v>828</v>
      </c>
      <c r="Q62" t="s">
        <v>829</v>
      </c>
      <c r="R62" t="s">
        <v>830</v>
      </c>
      <c r="S62" t="s">
        <v>831</v>
      </c>
      <c r="T62" t="s">
        <v>832</v>
      </c>
      <c r="U62" t="s">
        <v>833</v>
      </c>
      <c r="V62" t="s">
        <v>834</v>
      </c>
      <c r="W62" t="s">
        <v>835</v>
      </c>
      <c r="X62" t="s">
        <v>836</v>
      </c>
      <c r="Y62" t="s">
        <v>837</v>
      </c>
      <c r="Z62" t="s">
        <v>838</v>
      </c>
      <c r="AA62" t="s">
        <v>839</v>
      </c>
      <c r="AB62" t="s">
        <v>840</v>
      </c>
      <c r="AC62" t="s">
        <v>841</v>
      </c>
      <c r="AD62" t="s">
        <v>842</v>
      </c>
      <c r="AE62" t="s">
        <v>843</v>
      </c>
      <c r="AF62" t="s">
        <v>844</v>
      </c>
      <c r="AG62" t="s">
        <v>845</v>
      </c>
      <c r="AH62" t="s">
        <v>846</v>
      </c>
      <c r="AI62" t="s">
        <v>847</v>
      </c>
      <c r="AJ62" t="s">
        <v>848</v>
      </c>
      <c r="AK62" t="s">
        <v>849</v>
      </c>
      <c r="AL62" t="s">
        <v>850</v>
      </c>
      <c r="AM62" t="s">
        <v>851</v>
      </c>
      <c r="AN62" t="s">
        <v>852</v>
      </c>
      <c r="AO62" t="s">
        <v>853</v>
      </c>
      <c r="AP62" t="s">
        <v>854</v>
      </c>
      <c r="AQ62" t="s">
        <v>855</v>
      </c>
      <c r="AR62" t="s">
        <v>856</v>
      </c>
      <c r="AS62" t="s">
        <v>857</v>
      </c>
      <c r="AT62" t="s">
        <v>858</v>
      </c>
    </row>
    <row r="63" spans="1:52">
      <c r="A63" t="s">
        <v>815</v>
      </c>
      <c r="B63">
        <v>47</v>
      </c>
      <c r="C63">
        <v>17</v>
      </c>
      <c r="D63" t="s">
        <v>816</v>
      </c>
      <c r="E63" s="1">
        <v>-1</v>
      </c>
      <c r="F63" s="1">
        <v>0</v>
      </c>
      <c r="G63" s="1">
        <v>1</v>
      </c>
      <c r="H63" s="1">
        <v>0</v>
      </c>
      <c r="I63" s="1">
        <v>0</v>
      </c>
      <c r="J63" s="1">
        <v>0</v>
      </c>
      <c r="K63" s="1">
        <v>0</v>
      </c>
      <c r="L63" s="1">
        <v>-24600000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</row>
    <row r="64" spans="1:52">
      <c r="A64" t="s">
        <v>0</v>
      </c>
      <c r="B64" t="s">
        <v>1</v>
      </c>
      <c r="C64" t="s">
        <v>2</v>
      </c>
      <c r="D64" t="s">
        <v>227</v>
      </c>
      <c r="E64" t="s">
        <v>859</v>
      </c>
      <c r="F64" t="s">
        <v>860</v>
      </c>
      <c r="G64" t="s">
        <v>814</v>
      </c>
      <c r="H64" t="s">
        <v>592</v>
      </c>
      <c r="I64" t="s">
        <v>593</v>
      </c>
      <c r="J64" t="s">
        <v>595</v>
      </c>
      <c r="K64" t="s">
        <v>596</v>
      </c>
      <c r="L64" t="s">
        <v>597</v>
      </c>
      <c r="M64" t="s">
        <v>861</v>
      </c>
      <c r="N64" t="s">
        <v>862</v>
      </c>
      <c r="O64" t="s">
        <v>863</v>
      </c>
      <c r="P64" t="s">
        <v>864</v>
      </c>
      <c r="Q64" t="s">
        <v>865</v>
      </c>
      <c r="R64" t="s">
        <v>866</v>
      </c>
      <c r="S64" t="s">
        <v>867</v>
      </c>
      <c r="T64" t="s">
        <v>868</v>
      </c>
      <c r="U64" t="s">
        <v>869</v>
      </c>
      <c r="V64" t="s">
        <v>870</v>
      </c>
      <c r="W64" t="s">
        <v>871</v>
      </c>
      <c r="X64" t="s">
        <v>872</v>
      </c>
      <c r="Y64" t="s">
        <v>873</v>
      </c>
    </row>
    <row r="65" spans="1:25">
      <c r="A65" t="s">
        <v>874</v>
      </c>
      <c r="B65">
        <v>51</v>
      </c>
      <c r="C65">
        <v>18</v>
      </c>
      <c r="D65" t="s">
        <v>875</v>
      </c>
      <c r="E65" s="1">
        <v>0.7</v>
      </c>
      <c r="F65" s="1">
        <v>7.1429999999999998</v>
      </c>
      <c r="G65" s="1">
        <v>0</v>
      </c>
      <c r="H65" s="1">
        <v>2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>
      <c r="A66" t="s">
        <v>874</v>
      </c>
      <c r="B66">
        <v>52</v>
      </c>
      <c r="C66">
        <v>18</v>
      </c>
      <c r="D66" t="s">
        <v>876</v>
      </c>
      <c r="E66" s="1">
        <v>0.7</v>
      </c>
      <c r="F66" s="1">
        <v>7.1429999999999998</v>
      </c>
      <c r="G66" s="1">
        <v>0</v>
      </c>
      <c r="H66" s="1">
        <v>2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>
      <c r="A67" t="s">
        <v>874</v>
      </c>
      <c r="B67">
        <v>53</v>
      </c>
      <c r="C67">
        <v>18</v>
      </c>
      <c r="D67" t="s">
        <v>877</v>
      </c>
      <c r="E67" s="1">
        <v>0.7</v>
      </c>
      <c r="F67" s="1">
        <v>7.1429999999999998</v>
      </c>
      <c r="G67" s="1">
        <v>0</v>
      </c>
      <c r="H67" s="1">
        <v>2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>
      <c r="A68" t="s">
        <v>0</v>
      </c>
      <c r="B68" t="s">
        <v>1</v>
      </c>
      <c r="C68" t="s">
        <v>2</v>
      </c>
      <c r="D68" t="s">
        <v>227</v>
      </c>
      <c r="E68" t="s">
        <v>570</v>
      </c>
      <c r="F68" t="s">
        <v>577</v>
      </c>
      <c r="G68" t="s">
        <v>578</v>
      </c>
      <c r="H68" t="s">
        <v>589</v>
      </c>
      <c r="I68" t="s">
        <v>593</v>
      </c>
      <c r="J68" t="s">
        <v>594</v>
      </c>
      <c r="K68" t="s">
        <v>595</v>
      </c>
      <c r="L68" t="s">
        <v>878</v>
      </c>
      <c r="M68" t="s">
        <v>879</v>
      </c>
    </row>
    <row r="69" spans="1:25">
      <c r="A69" t="s">
        <v>274</v>
      </c>
      <c r="B69">
        <v>500</v>
      </c>
      <c r="C69">
        <v>4</v>
      </c>
      <c r="D69" t="s">
        <v>880</v>
      </c>
      <c r="E69" s="1">
        <v>1</v>
      </c>
      <c r="F69" s="1">
        <v>0.45</v>
      </c>
      <c r="G69" s="1">
        <v>2200000</v>
      </c>
      <c r="H69" s="1">
        <v>1</v>
      </c>
      <c r="I69" s="1">
        <v>0</v>
      </c>
      <c r="J69" s="1">
        <v>5</v>
      </c>
      <c r="K69" s="1">
        <v>0</v>
      </c>
      <c r="L69" s="1">
        <v>0</v>
      </c>
      <c r="M69" s="1">
        <v>0</v>
      </c>
    </row>
    <row r="70" spans="1:25">
      <c r="A70" t="s">
        <v>274</v>
      </c>
      <c r="B70">
        <v>501</v>
      </c>
      <c r="C70">
        <v>4</v>
      </c>
      <c r="D70" t="s">
        <v>881</v>
      </c>
      <c r="E70" s="1">
        <v>1</v>
      </c>
      <c r="F70" s="1">
        <v>0.45</v>
      </c>
      <c r="G70" s="1">
        <v>2200000</v>
      </c>
      <c r="H70" s="1">
        <v>1</v>
      </c>
      <c r="I70" s="1">
        <v>0</v>
      </c>
      <c r="J70" s="1">
        <v>5</v>
      </c>
      <c r="K70" s="1">
        <v>0</v>
      </c>
      <c r="L70" s="1">
        <v>0</v>
      </c>
      <c r="M70" s="1">
        <v>0</v>
      </c>
    </row>
    <row r="71" spans="1:25">
      <c r="A71" t="s">
        <v>274</v>
      </c>
      <c r="B71">
        <v>502</v>
      </c>
      <c r="C71">
        <v>4</v>
      </c>
      <c r="D71" t="s">
        <v>882</v>
      </c>
      <c r="E71" s="1">
        <v>1</v>
      </c>
      <c r="F71" s="1">
        <v>0.44</v>
      </c>
      <c r="G71" s="1">
        <v>2200000</v>
      </c>
      <c r="H71" s="1">
        <v>1</v>
      </c>
      <c r="I71" s="1">
        <v>0</v>
      </c>
      <c r="J71" s="1">
        <v>5</v>
      </c>
      <c r="K71" s="1">
        <v>0</v>
      </c>
      <c r="L71" s="1">
        <v>0</v>
      </c>
      <c r="M71" s="1">
        <v>0</v>
      </c>
    </row>
    <row r="72" spans="1:25">
      <c r="A72" t="s">
        <v>274</v>
      </c>
      <c r="B72">
        <v>503</v>
      </c>
      <c r="C72">
        <v>4</v>
      </c>
      <c r="D72" t="s">
        <v>883</v>
      </c>
      <c r="E72" s="1">
        <v>1</v>
      </c>
      <c r="F72" s="1">
        <v>0.45</v>
      </c>
      <c r="G72" s="1">
        <v>2200000</v>
      </c>
      <c r="H72" s="1">
        <v>1</v>
      </c>
      <c r="I72" s="1">
        <v>0</v>
      </c>
      <c r="J72" s="1">
        <v>5</v>
      </c>
      <c r="K72" s="1">
        <v>0</v>
      </c>
      <c r="L72" s="1">
        <v>0</v>
      </c>
      <c r="M72" s="1">
        <v>0</v>
      </c>
    </row>
    <row r="73" spans="1:25">
      <c r="A73" t="s">
        <v>274</v>
      </c>
      <c r="B73">
        <v>504</v>
      </c>
      <c r="C73">
        <v>4</v>
      </c>
      <c r="D73" t="s">
        <v>884</v>
      </c>
      <c r="E73" s="1">
        <v>1</v>
      </c>
      <c r="F73" s="1">
        <v>0.45</v>
      </c>
      <c r="G73" s="1">
        <v>22000</v>
      </c>
      <c r="H73" s="1">
        <v>1</v>
      </c>
      <c r="I73" s="1">
        <v>0</v>
      </c>
      <c r="J73" s="1">
        <v>5</v>
      </c>
      <c r="K73" s="1">
        <v>0</v>
      </c>
      <c r="L73" s="1">
        <v>0</v>
      </c>
      <c r="M73" s="1">
        <v>0</v>
      </c>
    </row>
    <row r="74" spans="1:25">
      <c r="A74" t="s">
        <v>274</v>
      </c>
      <c r="B74">
        <v>505</v>
      </c>
      <c r="C74">
        <v>4</v>
      </c>
      <c r="D74" t="s">
        <v>885</v>
      </c>
      <c r="E74" s="1">
        <v>1</v>
      </c>
      <c r="F74" s="1">
        <v>0.45</v>
      </c>
      <c r="G74" s="1">
        <v>22000</v>
      </c>
      <c r="H74" s="1">
        <v>1</v>
      </c>
      <c r="I74" s="1">
        <v>0</v>
      </c>
      <c r="J74" s="1">
        <v>5</v>
      </c>
      <c r="K74" s="1">
        <v>0</v>
      </c>
      <c r="L74" s="1">
        <v>0</v>
      </c>
      <c r="M74" s="1">
        <v>0</v>
      </c>
    </row>
    <row r="75" spans="1:25">
      <c r="A75" t="s">
        <v>274</v>
      </c>
      <c r="B75">
        <v>506</v>
      </c>
      <c r="C75">
        <v>4</v>
      </c>
      <c r="D75" t="s">
        <v>886</v>
      </c>
      <c r="E75" s="1">
        <v>1</v>
      </c>
      <c r="F75" s="1">
        <v>0.67</v>
      </c>
      <c r="G75" s="1">
        <v>2200000</v>
      </c>
      <c r="H75" s="1">
        <v>1</v>
      </c>
      <c r="I75" s="1">
        <v>0</v>
      </c>
      <c r="J75" s="1">
        <v>5</v>
      </c>
      <c r="K75" s="1">
        <v>0</v>
      </c>
      <c r="L75" s="1">
        <v>0</v>
      </c>
      <c r="M75" s="1">
        <v>0</v>
      </c>
    </row>
    <row r="76" spans="1:25">
      <c r="A76" t="s">
        <v>274</v>
      </c>
      <c r="B76">
        <v>507</v>
      </c>
      <c r="C76">
        <v>4</v>
      </c>
      <c r="D76" t="s">
        <v>887</v>
      </c>
      <c r="E76" s="1">
        <v>1</v>
      </c>
      <c r="F76" s="1">
        <v>0.55000000000000004</v>
      </c>
      <c r="G76" s="1">
        <v>2200000</v>
      </c>
      <c r="H76" s="1">
        <v>1</v>
      </c>
      <c r="I76" s="1">
        <v>0</v>
      </c>
      <c r="J76" s="1">
        <v>5</v>
      </c>
      <c r="K76" s="1">
        <v>0</v>
      </c>
      <c r="L76" s="1">
        <v>0</v>
      </c>
      <c r="M76" s="1">
        <v>0</v>
      </c>
    </row>
    <row r="77" spans="1:25">
      <c r="A77" t="s">
        <v>274</v>
      </c>
      <c r="B77">
        <v>508</v>
      </c>
      <c r="C77">
        <v>4</v>
      </c>
      <c r="D77" t="s">
        <v>888</v>
      </c>
      <c r="E77" s="1">
        <v>1</v>
      </c>
      <c r="F77" s="1">
        <v>0.45</v>
      </c>
      <c r="G77" s="1">
        <v>2200000</v>
      </c>
      <c r="H77" s="1">
        <v>1</v>
      </c>
      <c r="I77" s="1">
        <v>0</v>
      </c>
      <c r="J77" s="1">
        <v>5</v>
      </c>
      <c r="K77" s="1">
        <v>0</v>
      </c>
      <c r="L77" s="1">
        <v>0</v>
      </c>
      <c r="M77" s="1">
        <v>0</v>
      </c>
    </row>
    <row r="78" spans="1:25">
      <c r="A78" t="s">
        <v>0</v>
      </c>
      <c r="B78" t="s">
        <v>1</v>
      </c>
      <c r="C78" t="s">
        <v>2</v>
      </c>
      <c r="D78" t="s">
        <v>227</v>
      </c>
      <c r="E78" t="s">
        <v>570</v>
      </c>
      <c r="F78" t="s">
        <v>889</v>
      </c>
      <c r="G78" t="s">
        <v>890</v>
      </c>
      <c r="H78" t="s">
        <v>594</v>
      </c>
    </row>
    <row r="79" spans="1:25">
      <c r="A79" t="s">
        <v>486</v>
      </c>
      <c r="B79">
        <v>20101</v>
      </c>
      <c r="C79">
        <v>6</v>
      </c>
      <c r="D79" t="s">
        <v>487</v>
      </c>
      <c r="E79" s="1">
        <v>1.5</v>
      </c>
      <c r="F79" s="1">
        <v>35.61</v>
      </c>
      <c r="G79" s="1">
        <v>1480</v>
      </c>
      <c r="H79" s="1">
        <v>5</v>
      </c>
    </row>
    <row r="80" spans="1:25">
      <c r="A80" t="s">
        <v>486</v>
      </c>
      <c r="B80">
        <v>20102</v>
      </c>
      <c r="C80">
        <v>6</v>
      </c>
      <c r="D80" t="s">
        <v>488</v>
      </c>
      <c r="E80" s="1">
        <v>1.5</v>
      </c>
      <c r="F80" s="1">
        <v>46.86</v>
      </c>
      <c r="G80" s="1">
        <v>1481</v>
      </c>
      <c r="H80" s="1">
        <v>5</v>
      </c>
    </row>
    <row r="81" spans="1:8">
      <c r="A81" t="s">
        <v>486</v>
      </c>
      <c r="B81">
        <v>20103</v>
      </c>
      <c r="C81">
        <v>6</v>
      </c>
      <c r="D81" t="s">
        <v>489</v>
      </c>
      <c r="E81" s="1">
        <v>1.5</v>
      </c>
      <c r="F81" s="1">
        <v>53.25</v>
      </c>
      <c r="G81" s="1">
        <v>1481</v>
      </c>
      <c r="H81" s="1">
        <v>5</v>
      </c>
    </row>
    <row r="82" spans="1:8">
      <c r="A82" t="s">
        <v>486</v>
      </c>
      <c r="B82">
        <v>20104</v>
      </c>
      <c r="C82">
        <v>6</v>
      </c>
      <c r="D82" t="s">
        <v>490</v>
      </c>
      <c r="E82" s="1">
        <v>1.8</v>
      </c>
      <c r="F82" s="1">
        <v>137.9</v>
      </c>
      <c r="G82" s="1">
        <v>1656</v>
      </c>
      <c r="H82" s="1">
        <v>5</v>
      </c>
    </row>
    <row r="83" spans="1:8">
      <c r="A83" t="s">
        <v>486</v>
      </c>
      <c r="B83">
        <v>20105</v>
      </c>
      <c r="C83">
        <v>6</v>
      </c>
      <c r="D83" t="s">
        <v>491</v>
      </c>
      <c r="E83" s="1">
        <v>1.8</v>
      </c>
      <c r="F83" s="1">
        <v>147.9</v>
      </c>
      <c r="G83" s="1">
        <v>1657</v>
      </c>
      <c r="H83" s="1">
        <v>5</v>
      </c>
    </row>
    <row r="84" spans="1:8">
      <c r="A84" t="s">
        <v>486</v>
      </c>
      <c r="B84">
        <v>20106</v>
      </c>
      <c r="C84">
        <v>6</v>
      </c>
      <c r="D84" t="s">
        <v>492</v>
      </c>
      <c r="E84" s="1">
        <v>1.8</v>
      </c>
      <c r="F84" s="1">
        <v>156.1</v>
      </c>
      <c r="G84" s="1">
        <v>1658</v>
      </c>
      <c r="H84" s="1">
        <v>5</v>
      </c>
    </row>
    <row r="85" spans="1:8">
      <c r="A85" t="s">
        <v>486</v>
      </c>
      <c r="B85">
        <v>20107</v>
      </c>
      <c r="C85">
        <v>6</v>
      </c>
      <c r="D85" t="s">
        <v>493</v>
      </c>
      <c r="E85" s="1">
        <v>1.8</v>
      </c>
      <c r="F85" s="1">
        <v>163.19999999999999</v>
      </c>
      <c r="G85" s="1">
        <v>1659</v>
      </c>
      <c r="H85" s="1">
        <v>5</v>
      </c>
    </row>
    <row r="86" spans="1:8">
      <c r="A86" t="s">
        <v>486</v>
      </c>
      <c r="B86">
        <v>20108</v>
      </c>
      <c r="C86">
        <v>6</v>
      </c>
      <c r="D86" t="s">
        <v>494</v>
      </c>
      <c r="E86" s="1">
        <v>2</v>
      </c>
      <c r="F86" s="1">
        <v>231.8</v>
      </c>
      <c r="G86" s="1">
        <v>1586</v>
      </c>
      <c r="H86" s="1">
        <v>5</v>
      </c>
    </row>
    <row r="87" spans="1:8">
      <c r="A87" t="s">
        <v>486</v>
      </c>
      <c r="B87">
        <v>20109</v>
      </c>
      <c r="C87">
        <v>6</v>
      </c>
      <c r="D87" t="s">
        <v>495</v>
      </c>
      <c r="E87" s="1">
        <v>2</v>
      </c>
      <c r="F87" s="1">
        <v>245.9</v>
      </c>
      <c r="G87" s="1">
        <v>1589</v>
      </c>
      <c r="H87" s="1">
        <v>5</v>
      </c>
    </row>
    <row r="88" spans="1:8">
      <c r="A88" t="s">
        <v>486</v>
      </c>
      <c r="B88">
        <v>20110</v>
      </c>
      <c r="C88">
        <v>6</v>
      </c>
      <c r="D88" t="s">
        <v>496</v>
      </c>
      <c r="E88" s="1">
        <v>1.9</v>
      </c>
      <c r="F88" s="1">
        <v>163.80000000000001</v>
      </c>
      <c r="G88" s="1">
        <v>1633</v>
      </c>
      <c r="H88" s="1">
        <v>5</v>
      </c>
    </row>
    <row r="89" spans="1:8">
      <c r="A89" t="s">
        <v>486</v>
      </c>
      <c r="B89">
        <v>20111</v>
      </c>
      <c r="C89">
        <v>6</v>
      </c>
      <c r="D89" t="s">
        <v>497</v>
      </c>
      <c r="E89" s="1">
        <v>1.9</v>
      </c>
      <c r="F89" s="1">
        <v>163.80000000000001</v>
      </c>
      <c r="G89" s="1">
        <v>1633</v>
      </c>
      <c r="H89" s="1">
        <v>5</v>
      </c>
    </row>
    <row r="90" spans="1:8">
      <c r="A90" t="s">
        <v>486</v>
      </c>
      <c r="B90">
        <v>20112</v>
      </c>
      <c r="C90">
        <v>6</v>
      </c>
      <c r="D90" t="s">
        <v>498</v>
      </c>
      <c r="E90" s="1">
        <v>1.9</v>
      </c>
      <c r="F90" s="1">
        <v>163.80000000000001</v>
      </c>
      <c r="G90" s="1">
        <v>1633</v>
      </c>
      <c r="H90" s="1">
        <v>5</v>
      </c>
    </row>
    <row r="91" spans="1:8">
      <c r="A91" t="s">
        <v>486</v>
      </c>
      <c r="B91">
        <v>20113</v>
      </c>
      <c r="C91">
        <v>6</v>
      </c>
      <c r="D91" t="s">
        <v>499</v>
      </c>
      <c r="E91" s="1">
        <v>1.9</v>
      </c>
      <c r="F91" s="1">
        <v>163.80000000000001</v>
      </c>
      <c r="G91" s="1">
        <v>1633</v>
      </c>
      <c r="H91" s="1">
        <v>5</v>
      </c>
    </row>
    <row r="92" spans="1:8">
      <c r="A92" t="s">
        <v>486</v>
      </c>
      <c r="B92">
        <v>20114</v>
      </c>
      <c r="C92">
        <v>6</v>
      </c>
      <c r="D92" t="s">
        <v>500</v>
      </c>
      <c r="E92" s="1">
        <v>2</v>
      </c>
      <c r="F92" s="1">
        <v>298.2</v>
      </c>
      <c r="G92" s="1">
        <v>1601</v>
      </c>
      <c r="H92" s="1">
        <v>5</v>
      </c>
    </row>
    <row r="93" spans="1:8">
      <c r="A93" t="s">
        <v>486</v>
      </c>
      <c r="B93">
        <v>20115</v>
      </c>
      <c r="C93">
        <v>6</v>
      </c>
      <c r="D93" t="s">
        <v>501</v>
      </c>
      <c r="E93" s="1">
        <v>1.7</v>
      </c>
      <c r="F93" s="1">
        <v>141.4</v>
      </c>
      <c r="G93" s="1">
        <v>1543</v>
      </c>
      <c r="H93" s="1">
        <v>5</v>
      </c>
    </row>
    <row r="94" spans="1:8">
      <c r="A94" t="s">
        <v>486</v>
      </c>
      <c r="B94">
        <v>20116</v>
      </c>
      <c r="C94">
        <v>6</v>
      </c>
      <c r="D94" t="s">
        <v>502</v>
      </c>
      <c r="E94" s="1">
        <v>1.7</v>
      </c>
      <c r="F94" s="1">
        <v>141.4</v>
      </c>
      <c r="G94" s="1">
        <v>1543</v>
      </c>
      <c r="H94" s="1">
        <v>5</v>
      </c>
    </row>
    <row r="95" spans="1:8">
      <c r="A95" t="s">
        <v>486</v>
      </c>
      <c r="B95">
        <v>20117</v>
      </c>
      <c r="C95">
        <v>6</v>
      </c>
      <c r="D95" t="s">
        <v>503</v>
      </c>
      <c r="E95" s="1">
        <v>1.7</v>
      </c>
      <c r="F95" s="1">
        <v>141.4</v>
      </c>
      <c r="G95" s="1">
        <v>1543</v>
      </c>
      <c r="H95" s="1">
        <v>5</v>
      </c>
    </row>
    <row r="96" spans="1:8">
      <c r="A96" t="s">
        <v>486</v>
      </c>
      <c r="B96">
        <v>20201</v>
      </c>
      <c r="C96">
        <v>6</v>
      </c>
      <c r="D96" t="s">
        <v>504</v>
      </c>
      <c r="E96" s="1">
        <v>1.8</v>
      </c>
      <c r="F96" s="1">
        <v>99.83</v>
      </c>
      <c r="G96" s="1">
        <v>198.2</v>
      </c>
      <c r="H96" s="1">
        <v>5</v>
      </c>
    </row>
    <row r="97" spans="1:8">
      <c r="A97" t="s">
        <v>486</v>
      </c>
      <c r="B97">
        <v>20202</v>
      </c>
      <c r="C97">
        <v>6</v>
      </c>
      <c r="D97" t="s">
        <v>505</v>
      </c>
      <c r="E97" s="1">
        <v>1.8</v>
      </c>
      <c r="F97" s="1">
        <v>130.9</v>
      </c>
      <c r="G97" s="1">
        <v>259.8</v>
      </c>
      <c r="H97" s="1">
        <v>5</v>
      </c>
    </row>
    <row r="98" spans="1:8">
      <c r="A98" t="s">
        <v>486</v>
      </c>
      <c r="B98">
        <v>20203</v>
      </c>
      <c r="C98">
        <v>6</v>
      </c>
      <c r="D98" t="s">
        <v>506</v>
      </c>
      <c r="E98" s="1">
        <v>1.8</v>
      </c>
      <c r="F98" s="1">
        <v>148.30000000000001</v>
      </c>
      <c r="G98" s="1">
        <v>294.3</v>
      </c>
      <c r="H98" s="1">
        <v>5</v>
      </c>
    </row>
    <row r="99" spans="1:8">
      <c r="A99" t="s">
        <v>486</v>
      </c>
      <c r="B99">
        <v>20204</v>
      </c>
      <c r="C99">
        <v>6</v>
      </c>
      <c r="D99" t="s">
        <v>507</v>
      </c>
      <c r="E99" s="1">
        <v>1.8</v>
      </c>
      <c r="F99" s="1">
        <v>156.9</v>
      </c>
      <c r="G99" s="1">
        <v>1658</v>
      </c>
      <c r="H99" s="1">
        <v>5</v>
      </c>
    </row>
    <row r="100" spans="1:8">
      <c r="A100" t="s">
        <v>486</v>
      </c>
      <c r="B100">
        <v>20205</v>
      </c>
      <c r="C100">
        <v>6</v>
      </c>
      <c r="D100" t="s">
        <v>508</v>
      </c>
      <c r="E100" s="1">
        <v>1.8</v>
      </c>
      <c r="F100" s="1">
        <v>160.9</v>
      </c>
      <c r="G100" s="1">
        <v>1658</v>
      </c>
      <c r="H100" s="1">
        <v>5</v>
      </c>
    </row>
    <row r="101" spans="1:8">
      <c r="A101" t="s">
        <v>486</v>
      </c>
      <c r="B101">
        <v>20206</v>
      </c>
      <c r="C101">
        <v>6</v>
      </c>
      <c r="D101" t="s">
        <v>509</v>
      </c>
      <c r="E101" s="1">
        <v>1.8</v>
      </c>
      <c r="F101" s="1">
        <v>165.2</v>
      </c>
      <c r="G101" s="1">
        <v>1659</v>
      </c>
      <c r="H101" s="1">
        <v>5</v>
      </c>
    </row>
    <row r="102" spans="1:8">
      <c r="A102" t="s">
        <v>486</v>
      </c>
      <c r="B102">
        <v>20207</v>
      </c>
      <c r="C102">
        <v>6</v>
      </c>
      <c r="D102" t="s">
        <v>510</v>
      </c>
      <c r="E102" s="1">
        <v>1.8</v>
      </c>
      <c r="F102" s="1">
        <v>169.1</v>
      </c>
      <c r="G102" s="1">
        <v>1660</v>
      </c>
      <c r="H102" s="1">
        <v>5</v>
      </c>
    </row>
    <row r="103" spans="1:8">
      <c r="A103" t="s">
        <v>486</v>
      </c>
      <c r="B103">
        <v>20208</v>
      </c>
      <c r="C103">
        <v>6</v>
      </c>
      <c r="D103" t="s">
        <v>511</v>
      </c>
      <c r="E103" s="1">
        <v>1.8</v>
      </c>
      <c r="F103" s="1">
        <v>172.8</v>
      </c>
      <c r="G103" s="1">
        <v>1660</v>
      </c>
      <c r="H103" s="1">
        <v>5</v>
      </c>
    </row>
    <row r="104" spans="1:8">
      <c r="A104" t="s">
        <v>486</v>
      </c>
      <c r="B104">
        <v>20209</v>
      </c>
      <c r="C104">
        <v>6</v>
      </c>
      <c r="D104" t="s">
        <v>512</v>
      </c>
      <c r="E104" s="1">
        <v>1.8</v>
      </c>
      <c r="F104" s="1">
        <v>176.2</v>
      </c>
      <c r="G104" s="1">
        <v>1661</v>
      </c>
      <c r="H104" s="1">
        <v>5</v>
      </c>
    </row>
    <row r="105" spans="1:8">
      <c r="A105" t="s">
        <v>486</v>
      </c>
      <c r="B105">
        <v>20210</v>
      </c>
      <c r="C105">
        <v>6</v>
      </c>
      <c r="D105" t="s">
        <v>513</v>
      </c>
      <c r="E105" s="1">
        <v>1.8</v>
      </c>
      <c r="F105" s="1">
        <v>179.2</v>
      </c>
      <c r="G105" s="1">
        <v>1661</v>
      </c>
      <c r="H105" s="1">
        <v>5</v>
      </c>
    </row>
    <row r="106" spans="1:8">
      <c r="A106" t="s">
        <v>486</v>
      </c>
      <c r="B106">
        <v>20211</v>
      </c>
      <c r="C106">
        <v>6</v>
      </c>
      <c r="D106" t="s">
        <v>514</v>
      </c>
      <c r="E106" s="1">
        <v>1.8</v>
      </c>
      <c r="F106" s="1">
        <v>181.8</v>
      </c>
      <c r="G106" s="1">
        <v>1661</v>
      </c>
      <c r="H106" s="1">
        <v>5</v>
      </c>
    </row>
    <row r="107" spans="1:8">
      <c r="A107" t="s">
        <v>486</v>
      </c>
      <c r="B107">
        <v>20212</v>
      </c>
      <c r="C107">
        <v>6</v>
      </c>
      <c r="D107" t="s">
        <v>515</v>
      </c>
      <c r="E107" s="1">
        <v>1.8</v>
      </c>
      <c r="F107" s="1">
        <v>184.3</v>
      </c>
      <c r="G107" s="1">
        <v>1662</v>
      </c>
      <c r="H107" s="1">
        <v>5</v>
      </c>
    </row>
    <row r="108" spans="1:8">
      <c r="A108" t="s">
        <v>486</v>
      </c>
      <c r="B108">
        <v>20213</v>
      </c>
      <c r="C108">
        <v>6</v>
      </c>
      <c r="D108" t="s">
        <v>516</v>
      </c>
      <c r="E108" s="1">
        <v>1.8</v>
      </c>
      <c r="F108" s="1">
        <v>186.7</v>
      </c>
      <c r="G108" s="1">
        <v>1662</v>
      </c>
      <c r="H108" s="1">
        <v>5</v>
      </c>
    </row>
    <row r="109" spans="1:8">
      <c r="A109" t="s">
        <v>486</v>
      </c>
      <c r="B109">
        <v>20214</v>
      </c>
      <c r="C109">
        <v>6</v>
      </c>
      <c r="D109" t="s">
        <v>517</v>
      </c>
      <c r="E109" s="1">
        <v>1.8</v>
      </c>
      <c r="F109" s="1">
        <v>189</v>
      </c>
      <c r="G109" s="1">
        <v>1662</v>
      </c>
      <c r="H109" s="1">
        <v>5</v>
      </c>
    </row>
    <row r="110" spans="1:8">
      <c r="A110" t="s">
        <v>486</v>
      </c>
      <c r="B110">
        <v>20215</v>
      </c>
      <c r="C110">
        <v>6</v>
      </c>
      <c r="D110" t="s">
        <v>518</v>
      </c>
      <c r="E110" s="1">
        <v>1.8</v>
      </c>
      <c r="F110" s="1">
        <v>191.2</v>
      </c>
      <c r="G110" s="1">
        <v>1663</v>
      </c>
      <c r="H110" s="1">
        <v>5</v>
      </c>
    </row>
    <row r="111" spans="1:8">
      <c r="A111" t="s">
        <v>486</v>
      </c>
      <c r="B111">
        <v>20216</v>
      </c>
      <c r="C111">
        <v>6</v>
      </c>
      <c r="D111" t="s">
        <v>519</v>
      </c>
      <c r="E111" s="1">
        <v>1.8</v>
      </c>
      <c r="F111" s="1">
        <v>251.8</v>
      </c>
      <c r="G111" s="1">
        <v>1673</v>
      </c>
      <c r="H111" s="1">
        <v>5</v>
      </c>
    </row>
    <row r="112" spans="1:8">
      <c r="A112" t="s">
        <v>486</v>
      </c>
      <c r="B112">
        <v>20217</v>
      </c>
      <c r="C112">
        <v>6</v>
      </c>
      <c r="D112" t="s">
        <v>520</v>
      </c>
      <c r="E112" s="1">
        <v>1.8</v>
      </c>
      <c r="F112" s="1">
        <v>253.9</v>
      </c>
      <c r="G112" s="1">
        <v>1674</v>
      </c>
      <c r="H112" s="1">
        <v>5</v>
      </c>
    </row>
    <row r="113" spans="1:8">
      <c r="A113" t="s">
        <v>486</v>
      </c>
      <c r="B113">
        <v>20218</v>
      </c>
      <c r="C113">
        <v>6</v>
      </c>
      <c r="D113" t="s">
        <v>521</v>
      </c>
      <c r="E113" s="1">
        <v>1.8</v>
      </c>
      <c r="F113" s="1">
        <v>255.9</v>
      </c>
      <c r="G113" s="1">
        <v>1674</v>
      </c>
      <c r="H113" s="1">
        <v>5</v>
      </c>
    </row>
    <row r="114" spans="1:8">
      <c r="A114" t="s">
        <v>486</v>
      </c>
      <c r="B114">
        <v>20219</v>
      </c>
      <c r="C114">
        <v>6</v>
      </c>
      <c r="D114" t="s">
        <v>522</v>
      </c>
      <c r="E114" s="1">
        <v>1.8</v>
      </c>
      <c r="F114" s="1">
        <v>258</v>
      </c>
      <c r="G114" s="1">
        <v>1675</v>
      </c>
      <c r="H114" s="1">
        <v>5</v>
      </c>
    </row>
    <row r="115" spans="1:8">
      <c r="A115" t="s">
        <v>486</v>
      </c>
      <c r="B115">
        <v>20220</v>
      </c>
      <c r="C115">
        <v>6</v>
      </c>
      <c r="D115" t="s">
        <v>523</v>
      </c>
      <c r="E115" s="1">
        <v>2</v>
      </c>
      <c r="F115" s="1">
        <v>351.5</v>
      </c>
      <c r="G115" s="1">
        <v>1615</v>
      </c>
      <c r="H115" s="1">
        <v>5</v>
      </c>
    </row>
    <row r="116" spans="1:8">
      <c r="A116" t="s">
        <v>486</v>
      </c>
      <c r="B116">
        <v>20221</v>
      </c>
      <c r="C116">
        <v>6</v>
      </c>
      <c r="D116" t="s">
        <v>524</v>
      </c>
      <c r="E116" s="1">
        <v>2</v>
      </c>
      <c r="F116" s="1">
        <v>355.8</v>
      </c>
      <c r="G116" s="1">
        <v>1617</v>
      </c>
      <c r="H116" s="1">
        <v>5</v>
      </c>
    </row>
    <row r="117" spans="1:8">
      <c r="A117" t="s">
        <v>486</v>
      </c>
      <c r="B117">
        <v>20222</v>
      </c>
      <c r="C117">
        <v>6</v>
      </c>
      <c r="D117" t="s">
        <v>525</v>
      </c>
      <c r="E117" s="1">
        <v>1.9</v>
      </c>
      <c r="F117" s="1">
        <v>163.80000000000001</v>
      </c>
      <c r="G117" s="1">
        <v>1633</v>
      </c>
      <c r="H117" s="1">
        <v>5</v>
      </c>
    </row>
    <row r="118" spans="1:8">
      <c r="A118" t="s">
        <v>486</v>
      </c>
      <c r="B118">
        <v>20223</v>
      </c>
      <c r="C118">
        <v>6</v>
      </c>
      <c r="D118" t="s">
        <v>526</v>
      </c>
      <c r="E118" s="1">
        <v>1.9</v>
      </c>
      <c r="F118" s="1">
        <v>163.80000000000001</v>
      </c>
      <c r="G118" s="1">
        <v>1633</v>
      </c>
      <c r="H118" s="1">
        <v>5</v>
      </c>
    </row>
    <row r="119" spans="1:8">
      <c r="A119" t="s">
        <v>486</v>
      </c>
      <c r="B119">
        <v>20224</v>
      </c>
      <c r="C119">
        <v>6</v>
      </c>
      <c r="D119" t="s">
        <v>527</v>
      </c>
      <c r="E119" s="1">
        <v>1.9</v>
      </c>
      <c r="F119" s="1">
        <v>163.80000000000001</v>
      </c>
      <c r="G119" s="1">
        <v>1633</v>
      </c>
      <c r="H119" s="1">
        <v>5</v>
      </c>
    </row>
    <row r="120" spans="1:8">
      <c r="A120" t="s">
        <v>486</v>
      </c>
      <c r="B120">
        <v>20225</v>
      </c>
      <c r="C120">
        <v>6</v>
      </c>
      <c r="D120" t="s">
        <v>528</v>
      </c>
      <c r="E120" s="1">
        <v>1.9</v>
      </c>
      <c r="F120" s="1">
        <v>163.80000000000001</v>
      </c>
      <c r="G120" s="1">
        <v>1633</v>
      </c>
      <c r="H120" s="1">
        <v>5</v>
      </c>
    </row>
    <row r="121" spans="1:8">
      <c r="A121" t="s">
        <v>486</v>
      </c>
      <c r="B121">
        <v>20226</v>
      </c>
      <c r="C121">
        <v>6</v>
      </c>
      <c r="D121" t="s">
        <v>529</v>
      </c>
      <c r="E121" s="1">
        <v>2</v>
      </c>
      <c r="F121" s="1">
        <v>378.3</v>
      </c>
      <c r="G121" s="1">
        <v>1623</v>
      </c>
      <c r="H121" s="1">
        <v>5</v>
      </c>
    </row>
    <row r="122" spans="1:8">
      <c r="A122" t="s">
        <v>486</v>
      </c>
      <c r="B122">
        <v>20227</v>
      </c>
      <c r="C122">
        <v>6</v>
      </c>
      <c r="D122" t="s">
        <v>530</v>
      </c>
      <c r="E122" s="1">
        <v>1.7</v>
      </c>
      <c r="F122" s="1">
        <v>141.4</v>
      </c>
      <c r="G122" s="1">
        <v>1543</v>
      </c>
      <c r="H122" s="1">
        <v>5</v>
      </c>
    </row>
    <row r="123" spans="1:8">
      <c r="A123" t="s">
        <v>486</v>
      </c>
      <c r="B123">
        <v>20228</v>
      </c>
      <c r="C123">
        <v>6</v>
      </c>
      <c r="D123" t="s">
        <v>531</v>
      </c>
      <c r="E123" s="1">
        <v>1.7</v>
      </c>
      <c r="F123" s="1">
        <v>141.4</v>
      </c>
      <c r="G123" s="1">
        <v>1543</v>
      </c>
      <c r="H123" s="1">
        <v>5</v>
      </c>
    </row>
    <row r="124" spans="1:8">
      <c r="A124" t="s">
        <v>486</v>
      </c>
      <c r="B124">
        <v>20229</v>
      </c>
      <c r="C124">
        <v>6</v>
      </c>
      <c r="D124" t="s">
        <v>532</v>
      </c>
      <c r="E124" s="1">
        <v>1.7</v>
      </c>
      <c r="F124" s="1">
        <v>141.4</v>
      </c>
      <c r="G124" s="1">
        <v>1543</v>
      </c>
      <c r="H124" s="1">
        <v>5</v>
      </c>
    </row>
    <row r="125" spans="1:8">
      <c r="A125" t="s">
        <v>0</v>
      </c>
      <c r="B125" t="s">
        <v>1</v>
      </c>
      <c r="C125" t="s">
        <v>2</v>
      </c>
      <c r="D125" t="s">
        <v>227</v>
      </c>
      <c r="E125" t="s">
        <v>570</v>
      </c>
      <c r="F125" t="s">
        <v>889</v>
      </c>
      <c r="G125" t="s">
        <v>890</v>
      </c>
      <c r="H125" t="s">
        <v>594</v>
      </c>
    </row>
    <row r="126" spans="1:8">
      <c r="A126" t="s">
        <v>533</v>
      </c>
      <c r="B126">
        <v>20300</v>
      </c>
      <c r="C126">
        <v>7</v>
      </c>
      <c r="D126" t="s">
        <v>534</v>
      </c>
      <c r="E126" s="1">
        <v>2</v>
      </c>
      <c r="F126" s="1">
        <v>350</v>
      </c>
      <c r="G126" s="1">
        <v>1700</v>
      </c>
      <c r="H126" s="1">
        <v>5</v>
      </c>
    </row>
    <row r="127" spans="1:8">
      <c r="A127" t="s">
        <v>0</v>
      </c>
      <c r="B127" t="s">
        <v>1</v>
      </c>
      <c r="C127" t="s">
        <v>2</v>
      </c>
      <c r="D127" t="s">
        <v>227</v>
      </c>
      <c r="E127" t="s">
        <v>570</v>
      </c>
      <c r="F127" t="s">
        <v>589</v>
      </c>
      <c r="G127" t="s">
        <v>594</v>
      </c>
    </row>
    <row r="128" spans="1:8">
      <c r="A128" t="s">
        <v>891</v>
      </c>
      <c r="B128">
        <v>9601</v>
      </c>
      <c r="C128">
        <v>8</v>
      </c>
      <c r="D128" t="s">
        <v>892</v>
      </c>
      <c r="E128" s="1">
        <v>1</v>
      </c>
      <c r="F128" s="1">
        <v>2</v>
      </c>
      <c r="G128" s="1">
        <v>5</v>
      </c>
    </row>
    <row r="129" spans="1:21">
      <c r="A129" t="s">
        <v>0</v>
      </c>
      <c r="B129" t="s">
        <v>1</v>
      </c>
      <c r="C129" t="s">
        <v>2</v>
      </c>
      <c r="D129" t="s">
        <v>227</v>
      </c>
      <c r="E129" t="s">
        <v>893</v>
      </c>
      <c r="F129" t="s">
        <v>863</v>
      </c>
      <c r="G129" t="s">
        <v>864</v>
      </c>
      <c r="H129" t="s">
        <v>865</v>
      </c>
      <c r="I129" t="s">
        <v>894</v>
      </c>
      <c r="J129" t="s">
        <v>895</v>
      </c>
      <c r="K129" t="s">
        <v>896</v>
      </c>
      <c r="L129" t="s">
        <v>897</v>
      </c>
      <c r="M129" t="s">
        <v>593</v>
      </c>
      <c r="N129" t="s">
        <v>594</v>
      </c>
      <c r="O129" t="s">
        <v>595</v>
      </c>
      <c r="P129" t="s">
        <v>596</v>
      </c>
      <c r="Q129" t="s">
        <v>597</v>
      </c>
      <c r="R129" t="s">
        <v>598</v>
      </c>
      <c r="S129" t="s">
        <v>599</v>
      </c>
      <c r="T129" t="s">
        <v>600</v>
      </c>
      <c r="U129" t="s">
        <v>601</v>
      </c>
    </row>
    <row r="130" spans="1:21">
      <c r="A130" t="s">
        <v>455</v>
      </c>
      <c r="B130">
        <v>9800</v>
      </c>
      <c r="C130">
        <v>5</v>
      </c>
      <c r="D130" t="s">
        <v>898</v>
      </c>
      <c r="E130" s="1">
        <v>10000000</v>
      </c>
      <c r="F130" s="1">
        <v>1000000</v>
      </c>
      <c r="G130" s="1">
        <v>0</v>
      </c>
      <c r="H130" s="1">
        <v>31</v>
      </c>
      <c r="I130" s="1">
        <v>1</v>
      </c>
      <c r="J130" s="1">
        <v>1</v>
      </c>
      <c r="K130" s="1">
        <v>1</v>
      </c>
      <c r="L130" s="1">
        <v>1</v>
      </c>
      <c r="M130" s="1">
        <v>0</v>
      </c>
      <c r="N130" s="1">
        <v>5</v>
      </c>
      <c r="O130" s="1">
        <v>1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</row>
    <row r="131" spans="1:21">
      <c r="A131" t="s">
        <v>455</v>
      </c>
      <c r="B131">
        <v>9801</v>
      </c>
      <c r="C131">
        <v>5</v>
      </c>
      <c r="D131" t="s">
        <v>899</v>
      </c>
      <c r="E131" s="1">
        <v>10000000</v>
      </c>
      <c r="F131" s="1">
        <v>1000000</v>
      </c>
      <c r="G131" s="1">
        <v>0</v>
      </c>
      <c r="H131" s="1">
        <v>31</v>
      </c>
      <c r="I131" s="1">
        <v>1</v>
      </c>
      <c r="J131" s="1">
        <v>1</v>
      </c>
      <c r="K131" s="1">
        <v>2</v>
      </c>
      <c r="L131" s="1">
        <v>1</v>
      </c>
      <c r="M131" s="1">
        <v>0</v>
      </c>
      <c r="N131" s="1">
        <v>5</v>
      </c>
      <c r="O131" s="1">
        <v>1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</row>
    <row r="132" spans="1:21">
      <c r="A132" t="s">
        <v>455</v>
      </c>
      <c r="B132">
        <v>9802</v>
      </c>
      <c r="C132">
        <v>5</v>
      </c>
      <c r="D132" t="s">
        <v>900</v>
      </c>
      <c r="E132" s="1">
        <v>10000000</v>
      </c>
      <c r="F132" s="1">
        <v>1000000</v>
      </c>
      <c r="G132" s="1">
        <v>0</v>
      </c>
      <c r="H132" s="1">
        <v>31</v>
      </c>
      <c r="I132" s="1">
        <v>1</v>
      </c>
      <c r="J132" s="1">
        <v>1</v>
      </c>
      <c r="K132" s="1">
        <v>2</v>
      </c>
      <c r="L132" s="1">
        <v>1</v>
      </c>
      <c r="M132" s="1">
        <v>0</v>
      </c>
      <c r="N132" s="1">
        <v>5</v>
      </c>
      <c r="O132" s="1">
        <v>1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</row>
    <row r="133" spans="1:21">
      <c r="A133" t="s">
        <v>455</v>
      </c>
      <c r="B133">
        <v>9803</v>
      </c>
      <c r="C133">
        <v>5</v>
      </c>
      <c r="D133" t="s">
        <v>901</v>
      </c>
      <c r="E133" s="1">
        <v>10000000</v>
      </c>
      <c r="F133" s="1">
        <v>10000000</v>
      </c>
      <c r="G133" s="1">
        <v>0</v>
      </c>
      <c r="H133" s="1">
        <v>26.6</v>
      </c>
      <c r="I133" s="1">
        <v>1</v>
      </c>
      <c r="J133" s="1">
        <v>0</v>
      </c>
      <c r="K133" s="1">
        <v>1</v>
      </c>
      <c r="L133" s="1">
        <v>1</v>
      </c>
      <c r="M133" s="1">
        <v>0</v>
      </c>
      <c r="N133" s="1">
        <v>5</v>
      </c>
      <c r="O133" s="1">
        <v>1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</row>
    <row r="134" spans="1:21">
      <c r="A134" t="s">
        <v>455</v>
      </c>
      <c r="B134">
        <v>9804</v>
      </c>
      <c r="C134">
        <v>5</v>
      </c>
      <c r="D134" t="s">
        <v>902</v>
      </c>
      <c r="E134" s="1">
        <v>10000000</v>
      </c>
      <c r="F134" s="1">
        <v>1000000</v>
      </c>
      <c r="G134" s="1">
        <v>0</v>
      </c>
      <c r="H134" s="1">
        <v>31</v>
      </c>
      <c r="I134" s="1">
        <v>1</v>
      </c>
      <c r="J134" s="1">
        <v>1</v>
      </c>
      <c r="K134" s="1">
        <v>1</v>
      </c>
      <c r="L134" s="1">
        <v>1</v>
      </c>
      <c r="M134" s="1">
        <v>0</v>
      </c>
      <c r="N134" s="1">
        <v>5</v>
      </c>
      <c r="O134" s="1">
        <v>1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</row>
    <row r="135" spans="1:21">
      <c r="A135" t="s">
        <v>455</v>
      </c>
      <c r="B135">
        <v>9805</v>
      </c>
      <c r="C135">
        <v>5</v>
      </c>
      <c r="D135" t="s">
        <v>903</v>
      </c>
      <c r="E135" s="1">
        <v>10000000</v>
      </c>
      <c r="F135" s="1">
        <v>1000000</v>
      </c>
      <c r="G135" s="1">
        <v>0</v>
      </c>
      <c r="H135" s="1">
        <v>31</v>
      </c>
      <c r="I135" s="1">
        <v>1</v>
      </c>
      <c r="J135" s="1">
        <v>1</v>
      </c>
      <c r="K135" s="1">
        <v>2</v>
      </c>
      <c r="L135" s="1">
        <v>1</v>
      </c>
      <c r="M135" s="1">
        <v>0</v>
      </c>
      <c r="N135" s="1">
        <v>5</v>
      </c>
      <c r="O135" s="1">
        <v>1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</row>
    <row r="136" spans="1:21">
      <c r="A136" t="s">
        <v>455</v>
      </c>
      <c r="B136">
        <v>9806</v>
      </c>
      <c r="C136">
        <v>5</v>
      </c>
      <c r="D136" t="s">
        <v>904</v>
      </c>
      <c r="E136" s="1">
        <v>10000000</v>
      </c>
      <c r="F136" s="1">
        <v>1000000</v>
      </c>
      <c r="G136" s="1">
        <v>0</v>
      </c>
      <c r="H136" s="1">
        <v>31</v>
      </c>
      <c r="I136" s="1">
        <v>1</v>
      </c>
      <c r="J136" s="1">
        <v>1</v>
      </c>
      <c r="K136" s="1">
        <v>2</v>
      </c>
      <c r="L136" s="1">
        <v>1</v>
      </c>
      <c r="M136" s="1">
        <v>0</v>
      </c>
      <c r="N136" s="1">
        <v>5</v>
      </c>
      <c r="O136" s="1">
        <v>1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</row>
    <row r="137" spans="1:21">
      <c r="A137" t="s">
        <v>455</v>
      </c>
      <c r="B137">
        <v>9807</v>
      </c>
      <c r="C137">
        <v>5</v>
      </c>
      <c r="D137" t="s">
        <v>905</v>
      </c>
      <c r="E137" s="1">
        <v>10000000</v>
      </c>
      <c r="F137" s="1">
        <v>1000000</v>
      </c>
      <c r="G137" s="1">
        <v>0</v>
      </c>
      <c r="H137" s="1">
        <v>31</v>
      </c>
      <c r="I137" s="1">
        <v>1</v>
      </c>
      <c r="J137" s="1">
        <v>1</v>
      </c>
      <c r="K137" s="1">
        <v>1</v>
      </c>
      <c r="L137" s="1">
        <v>1</v>
      </c>
      <c r="M137" s="1">
        <v>0</v>
      </c>
      <c r="N137" s="1">
        <v>5</v>
      </c>
      <c r="O137" s="1">
        <v>1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</row>
    <row r="138" spans="1:21">
      <c r="A138" t="s">
        <v>455</v>
      </c>
      <c r="B138">
        <v>9808</v>
      </c>
      <c r="C138">
        <v>5</v>
      </c>
      <c r="D138" t="s">
        <v>906</v>
      </c>
      <c r="E138" s="1">
        <v>10000000</v>
      </c>
      <c r="F138" s="1">
        <v>10000000</v>
      </c>
      <c r="G138" s="1">
        <v>0</v>
      </c>
      <c r="H138" s="1">
        <v>26.6</v>
      </c>
      <c r="I138" s="1">
        <v>1</v>
      </c>
      <c r="J138" s="1">
        <v>0</v>
      </c>
      <c r="K138" s="1">
        <v>1</v>
      </c>
      <c r="L138" s="1">
        <v>1</v>
      </c>
      <c r="M138" s="1">
        <v>0</v>
      </c>
      <c r="N138" s="1">
        <v>5</v>
      </c>
      <c r="O138" s="1">
        <v>1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</row>
    <row r="139" spans="1:21">
      <c r="A139" t="s">
        <v>455</v>
      </c>
      <c r="B139">
        <v>9809</v>
      </c>
      <c r="C139">
        <v>5</v>
      </c>
      <c r="D139" t="s">
        <v>907</v>
      </c>
      <c r="E139" s="1">
        <v>10000000</v>
      </c>
      <c r="F139" s="1">
        <v>1000000</v>
      </c>
      <c r="G139" s="1">
        <v>0</v>
      </c>
      <c r="H139" s="1">
        <v>31</v>
      </c>
      <c r="I139" s="1">
        <v>1</v>
      </c>
      <c r="J139" s="1">
        <v>1</v>
      </c>
      <c r="K139" s="1">
        <v>2</v>
      </c>
      <c r="L139" s="1">
        <v>1</v>
      </c>
      <c r="M139" s="1">
        <v>0</v>
      </c>
      <c r="N139" s="1">
        <v>5</v>
      </c>
      <c r="O139" s="1">
        <v>1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</row>
    <row r="140" spans="1:21">
      <c r="A140" t="s">
        <v>455</v>
      </c>
      <c r="B140">
        <v>9810</v>
      </c>
      <c r="C140">
        <v>5</v>
      </c>
      <c r="D140" t="s">
        <v>908</v>
      </c>
      <c r="E140" s="1">
        <v>10000000</v>
      </c>
      <c r="F140" s="1">
        <v>1000000</v>
      </c>
      <c r="G140" s="1">
        <v>0</v>
      </c>
      <c r="H140" s="1">
        <v>31</v>
      </c>
      <c r="I140" s="1">
        <v>1</v>
      </c>
      <c r="J140" s="1">
        <v>1</v>
      </c>
      <c r="K140" s="1">
        <v>2</v>
      </c>
      <c r="L140" s="1">
        <v>1</v>
      </c>
      <c r="M140" s="1">
        <v>0</v>
      </c>
      <c r="N140" s="1">
        <v>5</v>
      </c>
      <c r="O140" s="1">
        <v>1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</row>
    <row r="141" spans="1:21">
      <c r="A141" t="s">
        <v>455</v>
      </c>
      <c r="B141">
        <v>9811</v>
      </c>
      <c r="C141">
        <v>5</v>
      </c>
      <c r="D141" t="s">
        <v>909</v>
      </c>
      <c r="E141" s="1">
        <v>10000000</v>
      </c>
      <c r="F141" s="1">
        <v>1000000</v>
      </c>
      <c r="G141" s="1">
        <v>0</v>
      </c>
      <c r="H141" s="1">
        <v>31</v>
      </c>
      <c r="I141" s="1">
        <v>1</v>
      </c>
      <c r="J141" s="1">
        <v>1</v>
      </c>
      <c r="K141" s="1">
        <v>1</v>
      </c>
      <c r="L141" s="1">
        <v>1</v>
      </c>
      <c r="M141" s="1">
        <v>0</v>
      </c>
      <c r="N141" s="1">
        <v>5</v>
      </c>
      <c r="O141" s="1">
        <v>1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</row>
    <row r="142" spans="1:21">
      <c r="A142" t="s">
        <v>455</v>
      </c>
      <c r="B142">
        <v>9812</v>
      </c>
      <c r="C142">
        <v>5</v>
      </c>
      <c r="D142" t="s">
        <v>910</v>
      </c>
      <c r="E142" s="1">
        <v>10000000</v>
      </c>
      <c r="F142" s="1">
        <v>10000000</v>
      </c>
      <c r="G142" s="1">
        <v>0</v>
      </c>
      <c r="H142" s="1">
        <v>26.6</v>
      </c>
      <c r="I142" s="1">
        <v>1</v>
      </c>
      <c r="J142" s="1">
        <v>0</v>
      </c>
      <c r="K142" s="1">
        <v>1</v>
      </c>
      <c r="L142" s="1">
        <v>1</v>
      </c>
      <c r="M142" s="1">
        <v>0</v>
      </c>
      <c r="N142" s="1">
        <v>5</v>
      </c>
      <c r="O142" s="1">
        <v>1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</row>
    <row r="143" spans="1:21">
      <c r="A143" t="s">
        <v>455</v>
      </c>
      <c r="B143">
        <v>9813</v>
      </c>
      <c r="C143">
        <v>5</v>
      </c>
      <c r="D143" t="s">
        <v>911</v>
      </c>
      <c r="E143" s="1">
        <v>10000000</v>
      </c>
      <c r="F143" s="1">
        <v>1000000</v>
      </c>
      <c r="G143" s="1">
        <v>0</v>
      </c>
      <c r="H143" s="1">
        <v>31</v>
      </c>
      <c r="I143" s="1">
        <v>1</v>
      </c>
      <c r="J143" s="1">
        <v>1</v>
      </c>
      <c r="K143" s="1">
        <v>2</v>
      </c>
      <c r="L143" s="1">
        <v>1</v>
      </c>
      <c r="M143" s="1">
        <v>0</v>
      </c>
      <c r="N143" s="1">
        <v>5</v>
      </c>
      <c r="O143" s="1">
        <v>1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</row>
    <row r="144" spans="1:21">
      <c r="A144" t="s">
        <v>455</v>
      </c>
      <c r="B144">
        <v>9814</v>
      </c>
      <c r="C144">
        <v>5</v>
      </c>
      <c r="D144" t="s">
        <v>912</v>
      </c>
      <c r="E144" s="1">
        <v>10000000</v>
      </c>
      <c r="F144" s="1">
        <v>1000000</v>
      </c>
      <c r="G144" s="1">
        <v>0</v>
      </c>
      <c r="H144" s="1">
        <v>31</v>
      </c>
      <c r="I144" s="1">
        <v>1</v>
      </c>
      <c r="J144" s="1">
        <v>1</v>
      </c>
      <c r="K144" s="1">
        <v>2</v>
      </c>
      <c r="L144" s="1">
        <v>1</v>
      </c>
      <c r="M144" s="1">
        <v>0</v>
      </c>
      <c r="N144" s="1">
        <v>5</v>
      </c>
      <c r="O144" s="1">
        <v>1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</row>
    <row r="145" spans="5:8">
      <c r="E145" s="1"/>
      <c r="F145" s="1"/>
      <c r="G145" s="1"/>
      <c r="H145" s="1"/>
    </row>
    <row r="146" spans="5:8">
      <c r="E146" s="1"/>
      <c r="F146" s="1"/>
      <c r="G146" s="1"/>
      <c r="H146" s="1"/>
    </row>
    <row r="147" spans="5:8">
      <c r="E147" s="1"/>
      <c r="F147" s="1"/>
      <c r="G147" s="1"/>
      <c r="H147" s="1"/>
    </row>
    <row r="148" spans="5:8">
      <c r="E148" s="1"/>
      <c r="F148" s="1"/>
      <c r="G148" s="1"/>
      <c r="H148" s="1"/>
    </row>
    <row r="149" spans="5:8">
      <c r="E149" s="1"/>
      <c r="F149" s="1"/>
      <c r="G149" s="1"/>
      <c r="H149" s="1"/>
    </row>
    <row r="150" spans="5:8">
      <c r="E150" s="1"/>
      <c r="F150" s="1"/>
      <c r="G150" s="1"/>
      <c r="H150" s="1"/>
    </row>
    <row r="151" spans="5:8">
      <c r="E151" s="1"/>
      <c r="F151" s="1"/>
      <c r="G151" s="1"/>
      <c r="H151" s="1"/>
    </row>
    <row r="152" spans="5:8">
      <c r="E152" s="1"/>
      <c r="F152" s="1"/>
      <c r="G152" s="1"/>
      <c r="H152" s="1"/>
    </row>
    <row r="153" spans="5:8">
      <c r="E153" s="1"/>
      <c r="F153" s="1"/>
      <c r="G153" s="1"/>
      <c r="H153" s="1"/>
    </row>
    <row r="154" spans="5:8">
      <c r="E154" s="1"/>
      <c r="F154" s="1"/>
      <c r="G154" s="1"/>
      <c r="H154" s="1"/>
    </row>
    <row r="155" spans="5:8">
      <c r="E155" s="1"/>
      <c r="F155" s="1"/>
      <c r="G155" s="1"/>
      <c r="H155" s="1"/>
    </row>
    <row r="156" spans="5:8">
      <c r="E156" s="1"/>
      <c r="F156" s="1"/>
      <c r="G156" s="1"/>
      <c r="H156" s="1"/>
    </row>
    <row r="157" spans="5:8">
      <c r="E157" s="1"/>
      <c r="F157" s="1"/>
      <c r="G157" s="1"/>
      <c r="H157" s="1"/>
    </row>
    <row r="158" spans="5:8">
      <c r="E158" s="1"/>
      <c r="F158" s="1"/>
      <c r="G158" s="1"/>
      <c r="H158" s="1"/>
    </row>
    <row r="159" spans="5:8">
      <c r="E159" s="1"/>
      <c r="F159" s="1"/>
      <c r="G159" s="1"/>
      <c r="H159" s="1"/>
    </row>
    <row r="160" spans="5:8">
      <c r="E160" s="1"/>
      <c r="F160" s="1"/>
      <c r="G160" s="1"/>
      <c r="H160" s="1"/>
    </row>
    <row r="161" spans="5:8">
      <c r="E161" s="1"/>
      <c r="F161" s="1"/>
      <c r="G161" s="1"/>
      <c r="H161" s="1"/>
    </row>
    <row r="162" spans="5:8">
      <c r="E162" s="1"/>
      <c r="F162" s="1"/>
      <c r="G162" s="1"/>
      <c r="H162" s="1"/>
    </row>
    <row r="163" spans="5:8">
      <c r="E163" s="1"/>
      <c r="F163" s="1"/>
      <c r="G163" s="1"/>
      <c r="H163" s="1"/>
    </row>
    <row r="164" spans="5:8">
      <c r="E164" s="1"/>
      <c r="F164" s="1"/>
      <c r="G164" s="1"/>
      <c r="H164" s="1"/>
    </row>
    <row r="165" spans="5:8">
      <c r="E165" s="1"/>
      <c r="F165" s="1"/>
      <c r="G165" s="1"/>
      <c r="H165" s="1"/>
    </row>
    <row r="166" spans="5:8">
      <c r="E166" s="1"/>
      <c r="F166" s="1"/>
      <c r="G166" s="1"/>
      <c r="H166" s="1"/>
    </row>
    <row r="167" spans="5:8">
      <c r="E167" s="1"/>
      <c r="F167" s="1"/>
      <c r="G167" s="1"/>
      <c r="H167" s="1"/>
    </row>
    <row r="168" spans="5:8">
      <c r="E168" s="1"/>
      <c r="F168" s="1"/>
      <c r="G168" s="1"/>
      <c r="H168" s="1"/>
    </row>
    <row r="169" spans="5:8">
      <c r="E169" s="1"/>
      <c r="F169" s="1"/>
      <c r="G169" s="1"/>
      <c r="H169" s="1"/>
    </row>
    <row r="170" spans="5:8">
      <c r="E170" s="1"/>
      <c r="F170" s="1"/>
      <c r="G170" s="1"/>
      <c r="H170" s="1"/>
    </row>
    <row r="171" spans="5:8">
      <c r="E171" s="1"/>
      <c r="F171" s="1"/>
      <c r="G171" s="1"/>
      <c r="H171" s="1"/>
    </row>
    <row r="172" spans="5:8">
      <c r="E172" s="1"/>
      <c r="F172" s="1"/>
      <c r="G172" s="1"/>
      <c r="H172" s="1"/>
    </row>
    <row r="173" spans="5:8">
      <c r="E173" s="1"/>
      <c r="F173" s="1"/>
      <c r="G173" s="1"/>
      <c r="H173" s="1"/>
    </row>
    <row r="174" spans="5:8">
      <c r="E174" s="1"/>
      <c r="F174" s="1"/>
      <c r="G174" s="1"/>
      <c r="H174" s="1"/>
    </row>
    <row r="175" spans="5:8">
      <c r="E175" s="1"/>
      <c r="F175" s="1"/>
      <c r="G175" s="1"/>
      <c r="H175" s="1"/>
    </row>
    <row r="176" spans="5:8">
      <c r="E176" s="1"/>
      <c r="F176" s="1"/>
      <c r="G176" s="1"/>
      <c r="H176" s="1"/>
    </row>
    <row r="177" spans="5:8">
      <c r="E177" s="1"/>
      <c r="F177" s="1"/>
      <c r="G177" s="1"/>
      <c r="H177" s="1"/>
    </row>
    <row r="178" spans="5:8">
      <c r="E178" s="1"/>
      <c r="F178" s="1"/>
      <c r="G178" s="1"/>
      <c r="H178" s="1"/>
    </row>
    <row r="179" spans="5:8">
      <c r="E179" s="1"/>
      <c r="F179" s="1"/>
      <c r="G179" s="1"/>
      <c r="H179" s="1"/>
    </row>
    <row r="180" spans="5:8">
      <c r="E180" s="1"/>
      <c r="F180" s="1"/>
      <c r="G180" s="1"/>
      <c r="H180" s="1"/>
    </row>
    <row r="181" spans="5:8">
      <c r="E181" s="1"/>
      <c r="F181" s="1"/>
      <c r="G181" s="1"/>
      <c r="H181" s="1"/>
    </row>
    <row r="182" spans="5:8">
      <c r="E182" s="1"/>
      <c r="F182" s="1"/>
      <c r="G182" s="1"/>
      <c r="H182" s="1"/>
    </row>
    <row r="183" spans="5:8">
      <c r="E183" s="1"/>
      <c r="F183" s="1"/>
      <c r="G183" s="1"/>
      <c r="H183" s="1"/>
    </row>
    <row r="184" spans="5:8">
      <c r="E184" s="1"/>
      <c r="F184" s="1"/>
      <c r="G184" s="1"/>
      <c r="H184" s="1"/>
    </row>
    <row r="185" spans="5:8">
      <c r="E185" s="1"/>
      <c r="F185" s="1"/>
      <c r="G185" s="1"/>
      <c r="H185" s="1"/>
    </row>
    <row r="186" spans="5:8">
      <c r="E186" s="1"/>
      <c r="F186" s="1"/>
      <c r="G186" s="1"/>
      <c r="H186" s="1"/>
    </row>
    <row r="187" spans="5:8">
      <c r="E187" s="1"/>
      <c r="F187" s="1"/>
      <c r="G187" s="1"/>
      <c r="H187" s="1"/>
    </row>
    <row r="188" spans="5:8">
      <c r="E188" s="1"/>
      <c r="F188" s="1"/>
      <c r="G188" s="1"/>
      <c r="H188" s="1"/>
    </row>
    <row r="189" spans="5:8">
      <c r="E189" s="1"/>
      <c r="F189" s="1"/>
      <c r="G189" s="1"/>
      <c r="H189" s="1"/>
    </row>
    <row r="190" spans="5:8">
      <c r="E190" s="1"/>
      <c r="F190" s="1"/>
      <c r="G190" s="1"/>
      <c r="H190" s="1"/>
    </row>
    <row r="191" spans="5:8">
      <c r="E191" s="1"/>
      <c r="F191" s="1"/>
      <c r="G191" s="1"/>
      <c r="H191" s="1"/>
    </row>
    <row r="192" spans="5:8">
      <c r="E192" s="1"/>
      <c r="F192" s="1"/>
      <c r="G192" s="1"/>
      <c r="H192" s="1"/>
    </row>
    <row r="193" spans="5:8">
      <c r="E193" s="1"/>
      <c r="F193" s="1"/>
      <c r="G193" s="1"/>
      <c r="H193" s="1"/>
    </row>
    <row r="194" spans="5:8">
      <c r="E194" s="1"/>
      <c r="F194" s="1"/>
      <c r="G194" s="1"/>
      <c r="H194" s="1"/>
    </row>
    <row r="195" spans="5:8">
      <c r="E195" s="1"/>
      <c r="F195" s="1"/>
      <c r="G195" s="1"/>
      <c r="H195" s="1"/>
    </row>
    <row r="196" spans="5:8">
      <c r="E196" s="1"/>
      <c r="F196" s="1"/>
      <c r="G196" s="1"/>
      <c r="H196" s="1"/>
    </row>
    <row r="197" spans="5:8">
      <c r="E197" s="1"/>
      <c r="F197" s="1"/>
      <c r="G197" s="1"/>
      <c r="H197" s="1"/>
    </row>
    <row r="198" spans="5:8">
      <c r="E198" s="1"/>
      <c r="F198" s="1"/>
      <c r="G198" s="1"/>
      <c r="H198" s="1"/>
    </row>
    <row r="199" spans="5:8">
      <c r="E199" s="1"/>
      <c r="F199" s="1"/>
      <c r="G199" s="1"/>
      <c r="H199" s="1"/>
    </row>
    <row r="200" spans="5:8">
      <c r="E200" s="1"/>
      <c r="F200" s="1"/>
      <c r="G200" s="1"/>
      <c r="H200" s="1"/>
    </row>
    <row r="201" spans="5:8">
      <c r="E201" s="1"/>
      <c r="F201" s="1"/>
      <c r="G201" s="1"/>
      <c r="H201" s="1"/>
    </row>
    <row r="202" spans="5:8">
      <c r="E202" s="1"/>
      <c r="F202" s="1"/>
      <c r="G202" s="1"/>
      <c r="H202" s="1"/>
    </row>
    <row r="203" spans="5:8">
      <c r="E203" s="1"/>
      <c r="F203" s="1"/>
      <c r="G203" s="1"/>
      <c r="H203" s="1"/>
    </row>
    <row r="204" spans="5:8">
      <c r="E204" s="1"/>
      <c r="F204" s="1"/>
      <c r="G204" s="1"/>
      <c r="H204" s="1"/>
    </row>
    <row r="205" spans="5:8">
      <c r="E205" s="1"/>
      <c r="F205" s="1"/>
      <c r="G205" s="1"/>
      <c r="H205" s="1"/>
    </row>
    <row r="206" spans="5:8">
      <c r="E206" s="1"/>
      <c r="F206" s="1"/>
      <c r="G206" s="1"/>
      <c r="H206" s="1"/>
    </row>
    <row r="207" spans="5:8">
      <c r="E207" s="1"/>
      <c r="F207" s="1"/>
      <c r="G207" s="1"/>
      <c r="H207" s="1"/>
    </row>
    <row r="208" spans="5:8">
      <c r="E208" s="1"/>
      <c r="F208" s="1"/>
      <c r="G208" s="1"/>
      <c r="H208" s="1"/>
    </row>
    <row r="209" spans="5:8">
      <c r="E209" s="1"/>
      <c r="F209" s="1"/>
      <c r="G209" s="1"/>
      <c r="H209" s="1"/>
    </row>
    <row r="210" spans="5:8">
      <c r="E210" s="1"/>
      <c r="F210" s="1"/>
      <c r="G210" s="1"/>
      <c r="H210" s="1"/>
    </row>
    <row r="211" spans="5:8">
      <c r="E211" s="1"/>
      <c r="F211" s="1"/>
      <c r="G211" s="1"/>
      <c r="H211" s="1"/>
    </row>
    <row r="212" spans="5:8">
      <c r="E212" s="1"/>
      <c r="F212" s="1"/>
      <c r="G212" s="1"/>
      <c r="H212" s="1"/>
    </row>
    <row r="213" spans="5:8">
      <c r="E213" s="1"/>
      <c r="F213" s="1"/>
      <c r="G213" s="1"/>
      <c r="H213" s="1"/>
    </row>
    <row r="214" spans="5:8">
      <c r="E214" s="1"/>
      <c r="F214" s="1"/>
      <c r="G214" s="1"/>
      <c r="H214" s="1"/>
    </row>
    <row r="215" spans="5:8">
      <c r="E215" s="1"/>
      <c r="F215" s="1"/>
      <c r="G215" s="1"/>
      <c r="H215" s="1"/>
    </row>
    <row r="216" spans="5:8">
      <c r="E216" s="1"/>
      <c r="F216" s="1"/>
      <c r="G216" s="1"/>
      <c r="H216" s="1"/>
    </row>
    <row r="217" spans="5:8">
      <c r="E217" s="1"/>
      <c r="F217" s="1"/>
      <c r="G217" s="1"/>
      <c r="H217" s="1"/>
    </row>
    <row r="218" spans="5:8">
      <c r="E218" s="1"/>
      <c r="F218" s="1"/>
      <c r="G218" s="1"/>
      <c r="H218" s="1"/>
    </row>
    <row r="219" spans="5:8">
      <c r="E219" s="1"/>
      <c r="F219" s="1"/>
      <c r="G219" s="1"/>
      <c r="H219" s="1"/>
    </row>
    <row r="220" spans="5:8">
      <c r="E220" s="1"/>
      <c r="F220" s="1"/>
      <c r="G220" s="1"/>
      <c r="H220" s="1"/>
    </row>
    <row r="221" spans="5:8">
      <c r="E221" s="1"/>
      <c r="F221" s="1"/>
      <c r="G221" s="1"/>
      <c r="H221" s="1"/>
    </row>
    <row r="222" spans="5:8">
      <c r="E222" s="1"/>
      <c r="F222" s="1"/>
      <c r="G222" s="1"/>
      <c r="H222" s="1"/>
    </row>
    <row r="223" spans="5:8">
      <c r="E223" s="1"/>
      <c r="F223" s="1"/>
      <c r="G223" s="1"/>
      <c r="H223" s="1"/>
    </row>
    <row r="224" spans="5:8">
      <c r="E224" s="1"/>
      <c r="F224" s="1"/>
      <c r="G224" s="1"/>
      <c r="H224" s="1"/>
    </row>
    <row r="225" spans="5:8">
      <c r="E225" s="1"/>
      <c r="F225" s="1"/>
      <c r="G225" s="1"/>
      <c r="H225" s="1"/>
    </row>
    <row r="226" spans="5:8">
      <c r="E226" s="1"/>
      <c r="F226" s="1"/>
      <c r="G226" s="1"/>
      <c r="H226" s="1"/>
    </row>
    <row r="227" spans="5:8">
      <c r="E227" s="1"/>
      <c r="F227" s="1"/>
      <c r="G227" s="1"/>
      <c r="H227" s="1"/>
    </row>
    <row r="228" spans="5:8">
      <c r="E228" s="1"/>
      <c r="F228" s="1"/>
      <c r="G228" s="1"/>
      <c r="H228" s="1"/>
    </row>
    <row r="229" spans="5:8">
      <c r="E229" s="1"/>
      <c r="F229" s="1"/>
      <c r="G229" s="1"/>
      <c r="H229" s="1"/>
    </row>
    <row r="230" spans="5:8">
      <c r="E230" s="1"/>
      <c r="F230" s="1"/>
      <c r="G230" s="1"/>
      <c r="H230" s="1"/>
    </row>
    <row r="231" spans="5:8">
      <c r="E231" s="1"/>
      <c r="F231" s="1"/>
      <c r="G231" s="1"/>
      <c r="H231" s="1"/>
    </row>
    <row r="232" spans="5:8">
      <c r="E232" s="1"/>
      <c r="F232" s="1"/>
      <c r="G232" s="1"/>
      <c r="H232" s="1"/>
    </row>
    <row r="233" spans="5:8">
      <c r="E233" s="1"/>
      <c r="F233" s="1"/>
      <c r="G233" s="1"/>
      <c r="H233" s="1"/>
    </row>
    <row r="234" spans="5:8">
      <c r="E234" s="1"/>
      <c r="F234" s="1"/>
      <c r="G234" s="1"/>
      <c r="H234" s="1"/>
    </row>
    <row r="235" spans="5:8">
      <c r="E235" s="1"/>
      <c r="F235" s="1"/>
      <c r="G235" s="1"/>
      <c r="H235" s="1"/>
    </row>
    <row r="236" spans="5:8">
      <c r="E236" s="1"/>
      <c r="F236" s="1"/>
      <c r="G236" s="1"/>
      <c r="H236" s="1"/>
    </row>
    <row r="237" spans="5:8">
      <c r="E237" s="1"/>
      <c r="F237" s="1"/>
      <c r="G237" s="1"/>
      <c r="H237" s="1"/>
    </row>
    <row r="238" spans="5:8">
      <c r="E238" s="1"/>
      <c r="F238" s="1"/>
      <c r="G238" s="1"/>
      <c r="H238" s="1"/>
    </row>
    <row r="239" spans="5:8">
      <c r="E239" s="1"/>
      <c r="F239" s="1"/>
      <c r="G239" s="1"/>
      <c r="H239" s="1"/>
    </row>
    <row r="240" spans="5:8">
      <c r="E240" s="1"/>
      <c r="F240" s="1"/>
      <c r="G240" s="1"/>
      <c r="H240" s="1"/>
    </row>
    <row r="241" spans="5:8">
      <c r="E241" s="1"/>
      <c r="F241" s="1"/>
      <c r="G241" s="1"/>
      <c r="H241" s="1"/>
    </row>
    <row r="242" spans="5:8">
      <c r="E242" s="1"/>
      <c r="F242" s="1"/>
      <c r="G242" s="1"/>
      <c r="H242" s="1"/>
    </row>
    <row r="243" spans="5:8">
      <c r="E243" s="1"/>
      <c r="F243" s="1"/>
      <c r="G243" s="1"/>
      <c r="H243" s="1"/>
    </row>
    <row r="244" spans="5:8">
      <c r="E244" s="1"/>
      <c r="F244" s="1"/>
      <c r="G244" s="1"/>
      <c r="H244" s="1"/>
    </row>
    <row r="245" spans="5:8">
      <c r="E245" s="1"/>
      <c r="F245" s="1"/>
      <c r="G245" s="1"/>
      <c r="H245" s="1"/>
    </row>
    <row r="246" spans="5:8">
      <c r="E246" s="1"/>
      <c r="F246" s="1"/>
      <c r="G246" s="1"/>
      <c r="H246" s="1"/>
    </row>
    <row r="247" spans="5:8">
      <c r="E247" s="1"/>
      <c r="F247" s="1"/>
      <c r="G247" s="1"/>
      <c r="H247" s="1"/>
    </row>
    <row r="248" spans="5:8">
      <c r="E248" s="1"/>
      <c r="F248" s="1"/>
      <c r="G248" s="1"/>
      <c r="H248" s="1"/>
    </row>
    <row r="249" spans="5:8">
      <c r="E249" s="1"/>
      <c r="F249" s="1"/>
      <c r="G249" s="1"/>
      <c r="H249" s="1"/>
    </row>
    <row r="250" spans="5:8">
      <c r="E250" s="1"/>
      <c r="F250" s="1"/>
      <c r="G250" s="1"/>
      <c r="H250" s="1"/>
    </row>
    <row r="251" spans="5:8">
      <c r="E251" s="1"/>
      <c r="F251" s="1"/>
      <c r="G251" s="1"/>
      <c r="H251" s="1"/>
    </row>
    <row r="252" spans="5:8">
      <c r="E252" s="1"/>
      <c r="F252" s="1"/>
      <c r="G252" s="1"/>
      <c r="H252" s="1"/>
    </row>
    <row r="253" spans="5:8">
      <c r="E253" s="1"/>
      <c r="F253" s="1"/>
      <c r="G253" s="1"/>
      <c r="H253" s="1"/>
    </row>
    <row r="254" spans="5:8">
      <c r="E254" s="1"/>
      <c r="F254" s="1"/>
      <c r="G254" s="1"/>
      <c r="H254" s="1"/>
    </row>
    <row r="255" spans="5:8">
      <c r="E255" s="1"/>
      <c r="F255" s="1"/>
      <c r="G255" s="1"/>
      <c r="H255" s="1"/>
    </row>
    <row r="256" spans="5:8">
      <c r="E256" s="1"/>
      <c r="F256" s="1"/>
      <c r="G256" s="1"/>
      <c r="H256" s="1"/>
    </row>
    <row r="257" spans="5:8">
      <c r="E257" s="1"/>
      <c r="F257" s="1"/>
      <c r="G257" s="1"/>
      <c r="H257" s="1"/>
    </row>
  </sheetData>
  <phoneticPr fontId="19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F42"/>
  <sheetViews>
    <sheetView workbookViewId="0"/>
  </sheetViews>
  <sheetFormatPr defaultRowHeight="12"/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14</v>
      </c>
      <c r="L1">
        <f>VLOOKUP(L2,列!$C$3:$D$59,2,FALSE)</f>
        <v>15</v>
      </c>
      <c r="M1">
        <f>VLOOKUP(M2,列!$C$3:$D$59,2,FALSE)</f>
        <v>16</v>
      </c>
      <c r="N1">
        <f>VLOOKUP(N2,列!$C$3:$D$59,2,FALSE)</f>
        <v>17</v>
      </c>
      <c r="O1" s="205" t="s">
        <v>459</v>
      </c>
      <c r="P1" s="31"/>
      <c r="Q1" s="31"/>
      <c r="R1" s="31"/>
      <c r="S1" s="31"/>
      <c r="T1" s="31"/>
      <c r="U1" s="31"/>
      <c r="V1" s="31"/>
      <c r="W1" s="31"/>
      <c r="X1" s="31"/>
    </row>
    <row r="2" spans="1:58">
      <c r="E2" t="s">
        <v>99</v>
      </c>
      <c r="F2" t="s">
        <v>100</v>
      </c>
      <c r="G2" t="s">
        <v>101</v>
      </c>
      <c r="H2" t="s">
        <v>102</v>
      </c>
      <c r="I2" t="s">
        <v>103</v>
      </c>
      <c r="J2" t="s">
        <v>104</v>
      </c>
      <c r="K2" t="s">
        <v>105</v>
      </c>
      <c r="L2" t="s">
        <v>165</v>
      </c>
      <c r="M2" t="s">
        <v>152</v>
      </c>
      <c r="N2" t="s">
        <v>154</v>
      </c>
      <c r="O2" s="205" t="s">
        <v>465</v>
      </c>
      <c r="P2" s="31"/>
      <c r="Q2" s="31"/>
      <c r="R2" s="31"/>
      <c r="S2" s="31"/>
      <c r="T2" s="31"/>
      <c r="U2" s="31"/>
      <c r="V2" s="31"/>
      <c r="W2" s="31"/>
      <c r="X2" s="208" t="str">
        <f>CHAR(10)</f>
        <v xml:space="preserve">
</v>
      </c>
    </row>
    <row r="3" spans="1:58">
      <c r="B3" t="s">
        <v>322</v>
      </c>
      <c r="O3" s="31" t="s">
        <v>542</v>
      </c>
      <c r="P3" s="31"/>
      <c r="Q3" s="31"/>
      <c r="R3" s="31"/>
      <c r="S3" s="31"/>
      <c r="T3" s="31"/>
      <c r="U3" s="31"/>
      <c r="V3" s="31"/>
      <c r="W3" s="31"/>
      <c r="X3" s="31"/>
    </row>
    <row r="4" spans="1:58">
      <c r="E4" s="47"/>
      <c r="O4" s="31"/>
      <c r="P4" s="31"/>
      <c r="Q4" s="31"/>
      <c r="R4" s="31"/>
      <c r="S4" s="31"/>
      <c r="T4" s="31"/>
      <c r="U4" s="31"/>
      <c r="V4" s="31"/>
      <c r="W4" s="31"/>
      <c r="X4" s="31"/>
    </row>
    <row r="5" spans="1:58" ht="12" customHeight="1">
      <c r="C5" s="234" t="s">
        <v>18</v>
      </c>
      <c r="D5" s="261" t="s">
        <v>25</v>
      </c>
      <c r="E5" s="246" t="s">
        <v>332</v>
      </c>
      <c r="F5" s="247"/>
      <c r="G5" s="248"/>
      <c r="H5" s="249" t="s">
        <v>166</v>
      </c>
      <c r="I5" s="246" t="s">
        <v>275</v>
      </c>
      <c r="J5" s="247"/>
      <c r="K5" s="248"/>
      <c r="L5" s="265" t="s">
        <v>163</v>
      </c>
      <c r="M5" s="321"/>
      <c r="N5" s="249"/>
      <c r="O5" s="31"/>
      <c r="P5" s="31"/>
      <c r="Q5" s="31"/>
      <c r="R5" s="31"/>
      <c r="S5" s="31"/>
      <c r="T5" s="31"/>
      <c r="U5" s="31"/>
      <c r="V5" s="31"/>
      <c r="W5" s="31"/>
      <c r="X5" s="31"/>
    </row>
    <row r="6" spans="1:58" ht="12" customHeight="1">
      <c r="C6" s="235"/>
      <c r="D6" s="262"/>
      <c r="E6" s="242" t="s">
        <v>333</v>
      </c>
      <c r="F6" s="242" t="s">
        <v>334</v>
      </c>
      <c r="G6" s="242" t="s">
        <v>335</v>
      </c>
      <c r="H6" s="250"/>
      <c r="I6" s="242" t="s">
        <v>278</v>
      </c>
      <c r="J6" s="161"/>
      <c r="K6" s="161"/>
      <c r="L6" s="170" t="s">
        <v>326</v>
      </c>
      <c r="M6" s="170" t="s">
        <v>327</v>
      </c>
      <c r="N6" s="170" t="s">
        <v>328</v>
      </c>
      <c r="O6" s="31"/>
      <c r="P6" s="31"/>
      <c r="Q6" s="31"/>
      <c r="R6" s="31"/>
      <c r="S6" s="31"/>
      <c r="T6" s="31"/>
      <c r="U6" s="31"/>
      <c r="V6" s="31"/>
      <c r="W6" s="31"/>
      <c r="X6" s="31"/>
    </row>
    <row r="7" spans="1:58">
      <c r="C7" s="150"/>
      <c r="D7" s="30"/>
      <c r="E7" s="243"/>
      <c r="F7" s="243"/>
      <c r="G7" s="243"/>
      <c r="H7" s="56"/>
      <c r="I7" s="243"/>
      <c r="J7" s="153" t="s">
        <v>92</v>
      </c>
      <c r="K7" s="153" t="s">
        <v>292</v>
      </c>
      <c r="L7" s="154" t="s">
        <v>323</v>
      </c>
      <c r="M7" s="154" t="s">
        <v>324</v>
      </c>
      <c r="N7" s="154" t="s">
        <v>325</v>
      </c>
      <c r="O7" s="31"/>
      <c r="P7" s="31"/>
      <c r="Q7" s="31"/>
      <c r="R7" s="31"/>
      <c r="S7" s="31"/>
      <c r="T7" s="31"/>
      <c r="U7" s="31"/>
      <c r="V7" s="31"/>
      <c r="W7" s="31"/>
      <c r="X7" s="31"/>
    </row>
    <row r="8" spans="1:58">
      <c r="B8" s="137" t="s">
        <v>229</v>
      </c>
      <c r="C8" s="4"/>
      <c r="D8" s="30"/>
      <c r="E8" s="54"/>
      <c r="F8" s="18"/>
      <c r="G8" s="153"/>
      <c r="H8" s="167"/>
      <c r="I8" s="153"/>
      <c r="J8" s="153"/>
      <c r="K8" s="153"/>
      <c r="L8" s="155"/>
      <c r="M8" s="155"/>
      <c r="N8" s="155"/>
      <c r="O8" s="31"/>
      <c r="P8" s="31"/>
      <c r="Q8" s="31"/>
      <c r="R8" s="31"/>
      <c r="S8" s="31"/>
      <c r="T8" s="31"/>
      <c r="U8" s="31"/>
      <c r="V8" s="31"/>
      <c r="W8" s="31"/>
      <c r="X8" s="31"/>
    </row>
    <row r="9" spans="1:58">
      <c r="A9" t="e">
        <f>MATCH(B9,'mat2'!$F$1:$F$196,0)</f>
        <v>#N/A</v>
      </c>
      <c r="B9">
        <v>13</v>
      </c>
      <c r="C9" s="83" t="e">
        <f>VLOOKUP($A$9-1,'mat2'!$A$1:$BE$400,C$1,FALSE)</f>
        <v>#N/A</v>
      </c>
      <c r="D9" s="83" t="e">
        <f>VLOOKUP($A$9-1,'mat2'!$A$1:$BE$400,D$1,FALSE)</f>
        <v>#N/A</v>
      </c>
      <c r="E9" s="83" t="e">
        <f>VLOOKUP($A$9-1,'mat2'!$A$1:$BE$400,E$1,FALSE)</f>
        <v>#N/A</v>
      </c>
      <c r="F9" s="83" t="e">
        <f>VLOOKUP($A$9-1,'mat2'!$A$1:$BE$400,F$1,FALSE)</f>
        <v>#N/A</v>
      </c>
      <c r="G9" s="83" t="e">
        <f>VLOOKUP($A$9-1,'mat2'!$A$1:$BE$400,G$1,FALSE)</f>
        <v>#N/A</v>
      </c>
      <c r="H9" s="15"/>
      <c r="I9" s="155" t="e">
        <f>VLOOKUP($A$9-1,'mat2'!$A$1:$BE$400,I$1,FALSE)</f>
        <v>#N/A</v>
      </c>
      <c r="J9" s="155" t="e">
        <f>VLOOKUP($A$9-1,'mat2'!$A$1:$BE$400,J$1,FALSE)</f>
        <v>#N/A</v>
      </c>
      <c r="K9" s="155" t="e">
        <f>VLOOKUP($A$9-1,'mat2'!$A$1:$BE$400,K$1,FALSE)</f>
        <v>#N/A</v>
      </c>
      <c r="L9" s="15" t="e">
        <f>VLOOKUP($A$9-1,'mat2'!$A$1:$BE$400,L$1,FALSE)</f>
        <v>#N/A</v>
      </c>
      <c r="M9" s="15" t="e">
        <f>VLOOKUP($A$9-1,'mat2'!$A$1:$BE$400,M$1,FALSE)</f>
        <v>#N/A</v>
      </c>
      <c r="N9" s="15" t="e">
        <f>VLOOKUP($A$9-1,'mat2'!$A$1:$BE$400,N$1,FALSE)</f>
        <v>#N/A</v>
      </c>
      <c r="O9" s="206">
        <f>IF($B$9&gt;=10000,0,IF($B$9&gt;=1000,1,IF($B$9&gt;=100,2,IF($B$9&gt;=10,3,4))))</f>
        <v>3</v>
      </c>
      <c r="P9" s="31"/>
      <c r="Q9" s="204"/>
      <c r="R9" s="31"/>
      <c r="S9" s="31"/>
      <c r="T9" s="31"/>
      <c r="U9" s="31"/>
      <c r="V9" s="31"/>
      <c r="W9" s="31"/>
      <c r="X9" s="31"/>
    </row>
    <row r="10" spans="1:58">
      <c r="A10" t="e">
        <f>A9</f>
        <v>#N/A</v>
      </c>
      <c r="B10" s="136">
        <v>1</v>
      </c>
      <c r="C10" s="3" t="e">
        <f>VLOOKUP($A10,'mat2'!$A$1:$BE$400,C$1,FALSE)</f>
        <v>#N/A</v>
      </c>
      <c r="D10" s="3" t="e">
        <f>VLOOKUP($A10,'mat2'!$A$1:$BE$400,D$1,FALSE)</f>
        <v>#N/A</v>
      </c>
      <c r="E10" s="34" t="e">
        <f>VLOOKUP($A10,'mat2'!$A$1:$BE$400,E$1,FALSE)</f>
        <v>#N/A</v>
      </c>
      <c r="F10" s="34" t="e">
        <f>VLOOKUP($A10,'mat2'!$A$1:$BE$400,F$1,FALSE)</f>
        <v>#N/A</v>
      </c>
      <c r="G10" s="33" t="e">
        <f>VLOOKUP($A10,'mat2'!$A$1:$BE$400,G$1,FALSE)</f>
        <v>#N/A</v>
      </c>
      <c r="H10" s="73" t="e">
        <f>IF(VLOOKUP($A10,'mat2'!$A$1:$BE$400,H$1,FALSE)=0,"","KILL")</f>
        <v>#N/A</v>
      </c>
      <c r="I10" s="162" t="e">
        <f>IF(VLOOKUP($A10,'mat2'!$A$1:$BE$400,I$1,FALSE)=0,"全体系","本データ")</f>
        <v>#N/A</v>
      </c>
      <c r="J10" s="33" t="e">
        <f>VLOOKUP($A10,'mat2'!$A$1:$BE$400,J$1,FALSE)</f>
        <v>#N/A</v>
      </c>
      <c r="K10" s="33" t="e">
        <f>VLOOKUP($A10,'mat2'!$A$1:$BE$400,K$1,FALSE)</f>
        <v>#N/A</v>
      </c>
      <c r="L10" s="46" t="e">
        <f>IF(VLOOKUP($A10,'mat2'!$A$1:$BE$400,L$1,FALSE)=0,1,VLOOKUP($A10,'mat2'!$A$1:$BE$400,L$1,FALSE))</f>
        <v>#N/A</v>
      </c>
      <c r="M10" s="46" t="e">
        <f>IF(VLOOKUP($A10,'mat2'!$A$1:$BE$400,M$1,FALSE)=0,1,VLOOKUP($A10,'mat2'!$A$1:$BE$400,M$1,FALSE))</f>
        <v>#N/A</v>
      </c>
      <c r="N10" s="46" t="e">
        <f>IF(VLOOKUP($A10,'mat2'!$A$1:$BE$400,N$1,FALSE)=0,1,VLOOKUP($A10,'mat2'!$A$1:$BE$400,N$1,FALSE))</f>
        <v>#N/A</v>
      </c>
      <c r="O10" s="206" t="e">
        <f>Q10&amp;$X$2&amp;$O$3&amp;$X$2&amp;R10&amp;$X$2&amp;$O$2</f>
        <v>#N/A</v>
      </c>
      <c r="P10" s="206" t="e">
        <f>IF($C10&gt;=10000,0,IF($C10&gt;=1000,1,IF($C10&gt;=100,2,IF($C10&gt;=10,3,4))))</f>
        <v>#N/A</v>
      </c>
      <c r="Q10" s="209" t="e">
        <f>REPT(" ",P10)&amp;FIXED($C10,0,1)&amp;REPT(" ",$O$9)&amp;FIXED($B$9,0,1)&amp;" "&amp;$D10&amp;"###"&amp;D10</f>
        <v>#N/A</v>
      </c>
      <c r="R10" s="207" t="e">
        <f>RIGHT(REPT(" ",10)&amp;TEXT($E10,"0.0000E+0"),10)&amp;RIGHT(REPT(" ",10)&amp;TEXT($F10,"0.0000E+0"),10)&amp;RIGHT(REPT(" ",10)&amp;TEXT($G10,"0.0000E+0"),10)&amp;RIGHT(REPT(" ",5)&amp;TEXT($H10,"####0"),5)&amp;RIGHT(REPT(" ",10)&amp;TEXT($I10,"####0"),5)&amp;RIGHT(REPT(" ",5)&amp;TEXT($J10,"0.0000E+0"),5)&amp;RIGHT(REPT(" ",10)&amp;TEXT(K10,"0.0000E+0"),10)&amp;RIGHT(REPT(" ",5)&amp;TEXT(L10,"####0"),10)&amp;RIGHT(REPT(" ",5)&amp;TEXT(M10,"####0"),5)&amp;RIGHT(REPT(" ",5)&amp;TEXT(N10,"####0"),5)</f>
        <v>#N/A</v>
      </c>
      <c r="S10" s="31"/>
      <c r="T10" s="31"/>
      <c r="U10" s="31"/>
      <c r="V10" s="31"/>
      <c r="W10" s="31"/>
      <c r="X10" s="132"/>
      <c r="BF10" t="e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#N/A</v>
      </c>
    </row>
    <row r="11" spans="1:58">
      <c r="A11" t="e">
        <f t="shared" ref="A11:A13" si="0">A10</f>
        <v>#N/A</v>
      </c>
      <c r="B11" s="136">
        <f>B10+1</f>
        <v>2</v>
      </c>
      <c r="C11" s="3" t="e">
        <f>VLOOKUP($A11,'mat2'!$A$1:$BE$400,C$1,FALSE)</f>
        <v>#N/A</v>
      </c>
      <c r="D11" s="3" t="e">
        <f>VLOOKUP($A11,'mat2'!$A$1:$BE$400,D$1,FALSE)</f>
        <v>#N/A</v>
      </c>
      <c r="E11" s="34" t="e">
        <f>VLOOKUP($A11,'mat2'!$A$1:$BE$400,E$1,FALSE)</f>
        <v>#N/A</v>
      </c>
      <c r="F11" s="34" t="e">
        <f>VLOOKUP($A11,'mat2'!$A$1:$BE$400,F$1,FALSE)</f>
        <v>#N/A</v>
      </c>
      <c r="G11" s="33" t="e">
        <f>VLOOKUP($A11,'mat2'!$A$1:$BE$400,G$1,FALSE)</f>
        <v>#N/A</v>
      </c>
      <c r="H11" s="73" t="e">
        <f>IF(VLOOKUP($A11,'mat2'!$A$1:$BE$400,H$1,FALSE)=0,"","KILL")</f>
        <v>#N/A</v>
      </c>
      <c r="I11" s="162" t="e">
        <f>IF(VLOOKUP($A11,'mat2'!$A$1:$BE$400,I$1,FALSE)=0,"全体系","本データ")</f>
        <v>#N/A</v>
      </c>
      <c r="J11" s="33" t="e">
        <f>VLOOKUP($A11,'mat2'!$A$1:$BE$400,J$1,FALSE)</f>
        <v>#N/A</v>
      </c>
      <c r="K11" s="33" t="e">
        <f>VLOOKUP($A11,'mat2'!$A$1:$BE$400,K$1,FALSE)</f>
        <v>#N/A</v>
      </c>
      <c r="L11" s="46" t="e">
        <f>IF(VLOOKUP($A11,'mat2'!$A$1:$BE$400,L$1,FALSE)=0,1,VLOOKUP($A11,'mat2'!$A$1:$BE$400,L$1,FALSE))</f>
        <v>#N/A</v>
      </c>
      <c r="M11" s="46" t="e">
        <f>IF(VLOOKUP($A11,'mat2'!$A$1:$BE$400,M$1,FALSE)=0,1,VLOOKUP($A11,'mat2'!$A$1:$BE$400,M$1,FALSE))</f>
        <v>#N/A</v>
      </c>
      <c r="N11" s="46" t="e">
        <f>IF(VLOOKUP($A11,'mat2'!$A$1:$BE$400,N$1,FALSE)=0,1,VLOOKUP($A11,'mat2'!$A$1:$BE$400,N$1,FALSE))</f>
        <v>#N/A</v>
      </c>
      <c r="O11" s="206" t="e">
        <f t="shared" ref="O11:O14" si="1">Q11&amp;$X$2&amp;$O$3&amp;$X$2&amp;R11&amp;$X$2&amp;$O$2</f>
        <v>#N/A</v>
      </c>
      <c r="P11" s="206" t="e">
        <f t="shared" ref="P11:P14" si="2">IF($C11&gt;=10000,0,IF($C11&gt;=1000,1,IF($C11&gt;=100,2,IF($C11&gt;=10,3,4))))</f>
        <v>#N/A</v>
      </c>
      <c r="Q11" s="209" t="e">
        <f t="shared" ref="Q11:Q14" si="3">REPT(" ",P11)&amp;FIXED($C11,0,1)&amp;REPT(" ",$O$9)&amp;FIXED($B$9,0,1)&amp;" "&amp;$D11&amp;"###"&amp;D11</f>
        <v>#N/A</v>
      </c>
      <c r="R11" s="207" t="e">
        <f>RIGHT(REPT(" ",10)&amp;TEXT($E11,"0.0000E+0"),10)&amp;RIGHT(REPT(" ",10)&amp;TEXT($F11,"0.0000E+0"),10)&amp;RIGHT(REPT(" ",10)&amp;TEXT($G11,"0.0000E+0"),10)&amp;RIGHT(REPT(" ",5)&amp;TEXT($H11,"####0"),5)&amp;RIGHT(REPT(" ",10)&amp;TEXT($I11,"####0"),5)&amp;RIGHT(REPT(" ",5)&amp;TEXT($J11,"0.0000E+0"),5)&amp;RIGHT(REPT(" ",10)&amp;TEXT(K11,"0.0000E+0"),10)&amp;RIGHT(REPT(" ",5)&amp;TEXT(L11,"####0"),10)&amp;RIGHT(REPT(" ",5)&amp;TEXT(M11,"####0"),5)&amp;RIGHT(REPT(" ",5)&amp;TEXT(N11,"####0"),5)</f>
        <v>#N/A</v>
      </c>
      <c r="S11" s="31"/>
      <c r="T11" s="31"/>
      <c r="U11" s="31"/>
      <c r="V11" s="31"/>
      <c r="W11" s="31"/>
      <c r="X11" s="132"/>
    </row>
    <row r="12" spans="1:58">
      <c r="A12" t="e">
        <f t="shared" si="0"/>
        <v>#N/A</v>
      </c>
      <c r="B12" s="136">
        <f>B11+1</f>
        <v>3</v>
      </c>
      <c r="C12" s="3" t="e">
        <f>VLOOKUP($A12,'mat2'!$A$1:$BE$400,C$1,FALSE)</f>
        <v>#N/A</v>
      </c>
      <c r="D12" s="3" t="e">
        <f>VLOOKUP($A12,'mat2'!$A$1:$BE$400,D$1,FALSE)</f>
        <v>#N/A</v>
      </c>
      <c r="E12" s="34" t="e">
        <f>VLOOKUP($A12,'mat2'!$A$1:$BE$400,E$1,FALSE)</f>
        <v>#N/A</v>
      </c>
      <c r="F12" s="34" t="e">
        <f>VLOOKUP($A12,'mat2'!$A$1:$BE$400,F$1,FALSE)</f>
        <v>#N/A</v>
      </c>
      <c r="G12" s="33" t="e">
        <f>VLOOKUP($A12,'mat2'!$A$1:$BE$400,G$1,FALSE)</f>
        <v>#N/A</v>
      </c>
      <c r="H12" s="73" t="e">
        <f>IF(VLOOKUP($A12,'mat2'!$A$1:$BE$400,H$1,FALSE)=0,"","KILL")</f>
        <v>#N/A</v>
      </c>
      <c r="I12" s="162" t="e">
        <f>IF(VLOOKUP($A12,'mat2'!$A$1:$BE$400,I$1,FALSE)=0,"全体系","本データ")</f>
        <v>#N/A</v>
      </c>
      <c r="J12" s="33" t="e">
        <f>VLOOKUP($A12,'mat2'!$A$1:$BE$400,J$1,FALSE)</f>
        <v>#N/A</v>
      </c>
      <c r="K12" s="33" t="e">
        <f>VLOOKUP($A12,'mat2'!$A$1:$BE$400,K$1,FALSE)</f>
        <v>#N/A</v>
      </c>
      <c r="L12" s="46" t="e">
        <f>IF(VLOOKUP($A12,'mat2'!$A$1:$BE$400,L$1,FALSE)=0,1,VLOOKUP($A12,'mat2'!$A$1:$BE$400,L$1,FALSE))</f>
        <v>#N/A</v>
      </c>
      <c r="M12" s="46" t="e">
        <f>IF(VLOOKUP($A12,'mat2'!$A$1:$BE$400,M$1,FALSE)=0,1,VLOOKUP($A12,'mat2'!$A$1:$BE$400,M$1,FALSE))</f>
        <v>#N/A</v>
      </c>
      <c r="N12" s="46" t="e">
        <f>IF(VLOOKUP($A12,'mat2'!$A$1:$BE$400,N$1,FALSE)=0,1,VLOOKUP($A12,'mat2'!$A$1:$BE$400,N$1,FALSE))</f>
        <v>#N/A</v>
      </c>
      <c r="O12" s="206" t="e">
        <f t="shared" si="1"/>
        <v>#N/A</v>
      </c>
      <c r="P12" s="206" t="e">
        <f t="shared" si="2"/>
        <v>#N/A</v>
      </c>
      <c r="Q12" s="209" t="e">
        <f t="shared" si="3"/>
        <v>#N/A</v>
      </c>
      <c r="R12" s="207" t="e">
        <f>RIGHT(REPT(" ",10)&amp;TEXT($E12,"0.0000E+0"),10)&amp;RIGHT(REPT(" ",10)&amp;TEXT($F12,"0.0000E+0"),10)&amp;RIGHT(REPT(" ",10)&amp;TEXT($G12,"0.0000E+0"),10)&amp;RIGHT(REPT(" ",5)&amp;TEXT($H12,"####0"),5)&amp;RIGHT(REPT(" ",10)&amp;TEXT($I12,"####0"),5)&amp;RIGHT(REPT(" ",5)&amp;TEXT($J12,"0.0000E+0"),5)&amp;RIGHT(REPT(" ",10)&amp;TEXT(K12,"0.0000E+0"),10)&amp;RIGHT(REPT(" ",5)&amp;TEXT(L12,"####0"),10)&amp;RIGHT(REPT(" ",5)&amp;TEXT(M12,"####0"),5)&amp;RIGHT(REPT(" ",5)&amp;TEXT(N12,"####0"),5)</f>
        <v>#N/A</v>
      </c>
      <c r="S12" s="31"/>
      <c r="T12" s="31"/>
      <c r="U12" s="31"/>
      <c r="V12" s="31"/>
      <c r="W12" s="31"/>
      <c r="X12" s="132"/>
    </row>
    <row r="13" spans="1:58">
      <c r="A13" t="e">
        <f t="shared" si="0"/>
        <v>#N/A</v>
      </c>
      <c r="B13" s="136">
        <f>B12+1</f>
        <v>4</v>
      </c>
      <c r="C13" s="3" t="e">
        <f>VLOOKUP($A13,'mat2'!$A$1:$BE$400,C$1,FALSE)</f>
        <v>#N/A</v>
      </c>
      <c r="D13" s="3" t="e">
        <f>VLOOKUP($A13,'mat2'!$A$1:$BE$400,D$1,FALSE)</f>
        <v>#N/A</v>
      </c>
      <c r="E13" s="34" t="e">
        <f>VLOOKUP($A13,'mat2'!$A$1:$BE$400,E$1,FALSE)</f>
        <v>#N/A</v>
      </c>
      <c r="F13" s="34" t="e">
        <f>VLOOKUP($A13,'mat2'!$A$1:$BE$400,F$1,FALSE)</f>
        <v>#N/A</v>
      </c>
      <c r="G13" s="33" t="e">
        <f>VLOOKUP($A13,'mat2'!$A$1:$BE$400,G$1,FALSE)</f>
        <v>#N/A</v>
      </c>
      <c r="H13" s="73" t="e">
        <f>IF(VLOOKUP($A13,'mat2'!$A$1:$BE$400,H$1,FALSE)=0,"","KILL")</f>
        <v>#N/A</v>
      </c>
      <c r="I13" s="162" t="e">
        <f>IF(VLOOKUP($A13,'mat2'!$A$1:$BE$400,I$1,FALSE)=0,"全体系","本データ")</f>
        <v>#N/A</v>
      </c>
      <c r="J13" s="33" t="e">
        <f>VLOOKUP($A13,'mat2'!$A$1:$BE$400,J$1,FALSE)</f>
        <v>#N/A</v>
      </c>
      <c r="K13" s="33" t="e">
        <f>VLOOKUP($A13,'mat2'!$A$1:$BE$400,K$1,FALSE)</f>
        <v>#N/A</v>
      </c>
      <c r="L13" s="46" t="e">
        <f>IF(VLOOKUP($A13,'mat2'!$A$1:$BE$400,L$1,FALSE)=0,1,VLOOKUP($A13,'mat2'!$A$1:$BE$400,L$1,FALSE))</f>
        <v>#N/A</v>
      </c>
      <c r="M13" s="46" t="e">
        <f>IF(VLOOKUP($A13,'mat2'!$A$1:$BE$400,M$1,FALSE)=0,1,VLOOKUP($A13,'mat2'!$A$1:$BE$400,M$1,FALSE))</f>
        <v>#N/A</v>
      </c>
      <c r="N13" s="46" t="e">
        <f>IF(VLOOKUP($A13,'mat2'!$A$1:$BE$400,N$1,FALSE)=0,1,VLOOKUP($A13,'mat2'!$A$1:$BE$400,N$1,FALSE))</f>
        <v>#N/A</v>
      </c>
      <c r="O13" s="206" t="e">
        <f t="shared" si="1"/>
        <v>#N/A</v>
      </c>
      <c r="P13" s="206" t="e">
        <f t="shared" si="2"/>
        <v>#N/A</v>
      </c>
      <c r="Q13" s="209" t="e">
        <f t="shared" si="3"/>
        <v>#N/A</v>
      </c>
      <c r="R13" s="207" t="e">
        <f>RIGHT(REPT(" ",10)&amp;TEXT($E13,"0.0000E+0"),10)&amp;RIGHT(REPT(" ",10)&amp;TEXT($F13,"0.0000E+0"),10)&amp;RIGHT(REPT(" ",10)&amp;TEXT($G13,"0.0000E+0"),10)&amp;RIGHT(REPT(" ",5)&amp;TEXT($H13,"####0"),5)&amp;RIGHT(REPT(" ",10)&amp;TEXT($I13,"####0"),5)&amp;RIGHT(REPT(" ",5)&amp;TEXT($J13,"0.0000E+0"),5)&amp;RIGHT(REPT(" ",10)&amp;TEXT(K13,"0.0000E+0"),10)&amp;RIGHT(REPT(" ",5)&amp;TEXT(L13,"####0"),10)&amp;RIGHT(REPT(" ",5)&amp;TEXT(M13,"####0"),5)&amp;RIGHT(REPT(" ",5)&amp;TEXT(N13,"####0"),5)</f>
        <v>#N/A</v>
      </c>
      <c r="S13" s="31"/>
      <c r="T13" s="31"/>
      <c r="U13" s="31"/>
      <c r="V13" s="31"/>
      <c r="W13" s="31"/>
      <c r="X13" s="132"/>
    </row>
    <row r="14" spans="1:58">
      <c r="O14" s="206" t="str">
        <f t="shared" si="1"/>
        <v xml:space="preserve">    0   13 ###
#------SKX-------SKY-------SKR-KILL-IRYL----ALPHAE-----BETAE-IUTX-IUTY-IUTR
 0.0000E+0 0.0000E+0 0.0000E+0    0    000E+0 0.0000E+0     0    0    0
#---+----+----+----+----+----+----+----+----+----+----+----+----+----+----+----+</v>
      </c>
      <c r="P14" s="206">
        <f t="shared" si="2"/>
        <v>4</v>
      </c>
      <c r="Q14" s="209" t="str">
        <f t="shared" si="3"/>
        <v xml:space="preserve">    0   13 ###</v>
      </c>
      <c r="R14" s="207" t="str">
        <f>RIGHT(REPT(" ",10)&amp;TEXT($E14,"0.0000E+0"),10)&amp;RIGHT(REPT(" ",10)&amp;TEXT($F14,"0.0000E+0"),10)&amp;RIGHT(REPT(" ",10)&amp;TEXT($G14,"0.0000E+0"),10)&amp;RIGHT(REPT(" ",5)&amp;TEXT($H14,"####0"),5)&amp;RIGHT(REPT(" ",10)&amp;TEXT($I14,"####0"),5)&amp;RIGHT(REPT(" ",5)&amp;TEXT($J14,"0.0000E+0"),5)&amp;RIGHT(REPT(" ",10)&amp;TEXT(K14,"0.0000E+0"),10)&amp;RIGHT(REPT(" ",5)&amp;TEXT(L14,"####0"),10)&amp;RIGHT(REPT(" ",5)&amp;TEXT(M14,"####0"),5)&amp;RIGHT(REPT(" ",5)&amp;TEXT(N14,"####0"),5)</f>
        <v xml:space="preserve"> 0.0000E+0 0.0000E+0 0.0000E+0    0    000E+0 0.0000E+0     0    0    0</v>
      </c>
      <c r="S14" s="31"/>
      <c r="T14" s="31"/>
      <c r="U14" s="31"/>
      <c r="V14" s="31"/>
      <c r="W14" s="31"/>
      <c r="X14" s="132"/>
    </row>
    <row r="15" spans="1:58">
      <c r="T15" s="31"/>
      <c r="U15" s="31"/>
      <c r="V15" s="31"/>
      <c r="W15" s="31"/>
      <c r="X15" s="132"/>
    </row>
    <row r="16" spans="1:58">
      <c r="T16" s="31"/>
      <c r="U16" s="31"/>
      <c r="V16" s="31"/>
      <c r="W16" s="31"/>
      <c r="X16" s="132"/>
    </row>
    <row r="17" spans="20:24">
      <c r="T17" s="31"/>
      <c r="U17" s="31"/>
      <c r="V17" s="31"/>
      <c r="W17" s="31"/>
      <c r="X17" s="132"/>
    </row>
    <row r="18" spans="20:24">
      <c r="T18" s="31"/>
      <c r="U18" s="31"/>
      <c r="V18" s="31"/>
      <c r="W18" s="31"/>
      <c r="X18" s="132"/>
    </row>
    <row r="19" spans="20:24">
      <c r="T19" s="31"/>
      <c r="U19" s="31"/>
      <c r="V19" s="31"/>
      <c r="W19" s="31"/>
      <c r="X19" s="132"/>
    </row>
    <row r="20" spans="20:24">
      <c r="T20" s="31"/>
      <c r="U20" s="31"/>
      <c r="V20" s="31"/>
      <c r="W20" s="31"/>
      <c r="X20" s="132"/>
    </row>
    <row r="21" spans="20:24">
      <c r="T21" s="31"/>
      <c r="U21" s="31"/>
      <c r="V21" s="31"/>
      <c r="W21" s="31"/>
      <c r="X21" s="132"/>
    </row>
    <row r="22" spans="20:24">
      <c r="T22" s="31"/>
      <c r="U22" s="31"/>
      <c r="V22" s="31"/>
      <c r="W22" s="31"/>
      <c r="X22" s="132"/>
    </row>
    <row r="23" spans="20:24">
      <c r="T23" s="31"/>
      <c r="U23" s="31"/>
      <c r="V23" s="31"/>
      <c r="W23" s="31"/>
      <c r="X23" s="132"/>
    </row>
    <row r="24" spans="20:24">
      <c r="T24" s="31"/>
      <c r="U24" s="31"/>
      <c r="V24" s="31"/>
      <c r="W24" s="31"/>
      <c r="X24" s="132"/>
    </row>
    <row r="25" spans="20:24">
      <c r="T25" s="31"/>
      <c r="U25" s="31"/>
      <c r="V25" s="31"/>
      <c r="W25" s="31"/>
      <c r="X25" s="132"/>
    </row>
    <row r="26" spans="20:24">
      <c r="T26" s="31"/>
      <c r="U26" s="31"/>
      <c r="V26" s="31"/>
      <c r="W26" s="31"/>
      <c r="X26" s="132"/>
    </row>
    <row r="27" spans="20:24">
      <c r="T27" s="31"/>
      <c r="U27" s="31"/>
      <c r="V27" s="31"/>
      <c r="W27" s="31"/>
      <c r="X27" s="132"/>
    </row>
    <row r="28" spans="20:24">
      <c r="T28" s="31"/>
      <c r="U28" s="31"/>
      <c r="V28" s="31"/>
      <c r="W28" s="31"/>
      <c r="X28" s="132"/>
    </row>
    <row r="29" spans="20:24">
      <c r="T29" s="31"/>
      <c r="U29" s="31"/>
      <c r="V29" s="31"/>
      <c r="W29" s="31"/>
      <c r="X29" s="132"/>
    </row>
    <row r="30" spans="20:24">
      <c r="T30" s="31"/>
      <c r="U30" s="31"/>
      <c r="V30" s="31"/>
      <c r="W30" s="31"/>
      <c r="X30" s="132"/>
    </row>
    <row r="31" spans="20:24">
      <c r="T31" s="31"/>
      <c r="U31" s="31"/>
      <c r="V31" s="31"/>
      <c r="W31" s="31"/>
      <c r="X31" s="132"/>
    </row>
    <row r="32" spans="20:24">
      <c r="T32" s="31"/>
      <c r="U32" s="31"/>
      <c r="V32" s="31"/>
      <c r="W32" s="31"/>
      <c r="X32" s="132"/>
    </row>
    <row r="33" spans="19:24">
      <c r="T33" s="31"/>
      <c r="U33" s="31"/>
      <c r="V33" s="31"/>
      <c r="W33" s="31"/>
      <c r="X33" s="132"/>
    </row>
    <row r="34" spans="19:24">
      <c r="T34" s="31"/>
      <c r="U34" s="31"/>
      <c r="V34" s="31"/>
      <c r="W34" s="31"/>
      <c r="X34" s="132"/>
    </row>
    <row r="35" spans="19:24">
      <c r="T35" s="31"/>
      <c r="U35" s="31"/>
      <c r="V35" s="31"/>
      <c r="W35" s="31"/>
      <c r="X35" s="132"/>
    </row>
    <row r="36" spans="19:24">
      <c r="T36" s="31"/>
      <c r="U36" s="31"/>
      <c r="V36" s="31"/>
      <c r="W36" s="31"/>
      <c r="X36" s="132"/>
    </row>
    <row r="37" spans="19:24">
      <c r="T37" s="31"/>
      <c r="U37" s="31"/>
      <c r="V37" s="31"/>
      <c r="W37" s="31"/>
      <c r="X37" s="132"/>
    </row>
    <row r="38" spans="19:24">
      <c r="T38" s="31"/>
      <c r="U38" s="31"/>
      <c r="V38" s="31"/>
      <c r="W38" s="31"/>
      <c r="X38" s="132"/>
    </row>
    <row r="39" spans="19:24">
      <c r="T39" s="31"/>
      <c r="U39" s="31"/>
      <c r="V39" s="31"/>
      <c r="W39" s="31"/>
      <c r="X39" s="132"/>
    </row>
    <row r="40" spans="19:24">
      <c r="T40" s="31"/>
      <c r="U40" s="31"/>
      <c r="V40" s="31"/>
      <c r="W40" s="31"/>
      <c r="X40" s="132"/>
    </row>
    <row r="41" spans="19:24">
      <c r="S41" s="31"/>
    </row>
    <row r="42" spans="19:24">
      <c r="S42" s="31"/>
    </row>
  </sheetData>
  <mergeCells count="10">
    <mergeCell ref="C5:C6"/>
    <mergeCell ref="D5:D6"/>
    <mergeCell ref="H5:H6"/>
    <mergeCell ref="I5:K5"/>
    <mergeCell ref="I6:I7"/>
    <mergeCell ref="L5:N5"/>
    <mergeCell ref="E5:G5"/>
    <mergeCell ref="E6:E7"/>
    <mergeCell ref="F6:F7"/>
    <mergeCell ref="G6:G7"/>
  </mergeCells>
  <phoneticPr fontId="19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F11"/>
  <sheetViews>
    <sheetView workbookViewId="0"/>
  </sheetViews>
  <sheetFormatPr defaultRowHeight="12"/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H1" s="205" t="s">
        <v>459</v>
      </c>
      <c r="I1" s="31"/>
      <c r="J1" s="31"/>
      <c r="K1" s="31"/>
      <c r="L1" s="31"/>
      <c r="M1" s="31"/>
      <c r="N1" s="31"/>
      <c r="O1" s="31"/>
      <c r="P1" s="31"/>
      <c r="Q1" s="31"/>
    </row>
    <row r="2" spans="1:58">
      <c r="E2" t="s">
        <v>149</v>
      </c>
      <c r="F2" t="s">
        <v>151</v>
      </c>
      <c r="H2" s="205" t="s">
        <v>465</v>
      </c>
      <c r="I2" s="31"/>
      <c r="J2" s="31"/>
      <c r="K2" s="31"/>
      <c r="L2" s="31"/>
      <c r="M2" s="31"/>
      <c r="N2" s="31"/>
      <c r="O2" s="31"/>
      <c r="P2" s="31"/>
      <c r="Q2" s="208" t="str">
        <f>CHAR(10)</f>
        <v xml:space="preserve">
</v>
      </c>
    </row>
    <row r="3" spans="1:58">
      <c r="B3" t="s">
        <v>329</v>
      </c>
      <c r="H3" s="31" t="s">
        <v>537</v>
      </c>
      <c r="I3" s="31"/>
      <c r="J3" s="31"/>
      <c r="K3" s="31"/>
      <c r="L3" s="31"/>
      <c r="M3" s="31"/>
      <c r="N3" s="31"/>
      <c r="O3" s="31"/>
      <c r="P3" s="31"/>
      <c r="Q3" s="31"/>
    </row>
    <row r="4" spans="1:58"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58" ht="12" customHeight="1">
      <c r="C5" s="234" t="s">
        <v>18</v>
      </c>
      <c r="D5" s="236" t="s">
        <v>25</v>
      </c>
      <c r="E5" s="242" t="s">
        <v>330</v>
      </c>
      <c r="F5" s="242" t="s">
        <v>331</v>
      </c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58">
      <c r="C6" s="235"/>
      <c r="D6" s="237"/>
      <c r="E6" s="243"/>
      <c r="F6" s="243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58">
      <c r="C7" s="22"/>
      <c r="D7" s="8"/>
      <c r="E7" s="10"/>
      <c r="F7" s="10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58">
      <c r="B8" s="137" t="s">
        <v>229</v>
      </c>
      <c r="C8" s="4"/>
      <c r="D8" s="8"/>
      <c r="E8" s="153"/>
      <c r="F8" s="153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58">
      <c r="A9" t="e">
        <f>MATCH(B9,'mat2'!$F$1:$F$400,0)</f>
        <v>#N/A</v>
      </c>
      <c r="B9">
        <v>145</v>
      </c>
      <c r="C9" s="155" t="e">
        <f>VLOOKUP($A$9-1,'mat2'!$A$1:$BE$400,C$1,FALSE)</f>
        <v>#N/A</v>
      </c>
      <c r="D9" s="131" t="e">
        <f>VLOOKUP($A$9-1,'mat2'!$A$1:$BE$400,D$1,FALSE)</f>
        <v>#N/A</v>
      </c>
      <c r="E9" s="131" t="e">
        <f>VLOOKUP($A$9-1,'mat2'!$A$1:$BE$400,E$1,FALSE)</f>
        <v>#N/A</v>
      </c>
      <c r="F9" s="131" t="e">
        <f>VLOOKUP($A$9-1,'mat2'!$A$1:$BE$400,F$1,FALSE)</f>
        <v>#N/A</v>
      </c>
      <c r="H9" s="206">
        <f>IF($B$9&gt;=10000,0,IF($B$9&gt;=1000,1,IF($B$9&gt;=100,2,IF($B$9&gt;=10,3,4))))</f>
        <v>2</v>
      </c>
      <c r="I9" s="31"/>
      <c r="J9" s="204"/>
      <c r="K9" s="31"/>
      <c r="L9" s="31"/>
      <c r="M9" s="31"/>
      <c r="N9" s="31"/>
      <c r="O9" s="31"/>
      <c r="P9" s="31"/>
      <c r="Q9" s="31"/>
    </row>
    <row r="10" spans="1:58">
      <c r="A10" t="e">
        <f>A9</f>
        <v>#N/A</v>
      </c>
      <c r="B10" s="136">
        <v>1</v>
      </c>
      <c r="C10" s="3" t="e">
        <f>VLOOKUP($A10,'mat2'!$A$1:$BE$400,C$1,FALSE)</f>
        <v>#N/A</v>
      </c>
      <c r="D10" s="3" t="e">
        <f>VLOOKUP($A10,'mat2'!$A$1:$BE$400,D$1,FALSE)</f>
        <v>#N/A</v>
      </c>
      <c r="E10" s="34" t="e">
        <f>VLOOKUP($A10,'mat2'!$A$1:$BE$400,E$1,FALSE)</f>
        <v>#N/A</v>
      </c>
      <c r="F10" s="34" t="e">
        <f>VLOOKUP($A10,'mat2'!$A$1:$BE$400,F$1,FALSE)</f>
        <v>#N/A</v>
      </c>
      <c r="H10" s="206" t="e">
        <f>J10&amp;$Q$2&amp;$H$3&amp;$Q$2&amp;K10&amp;$Q$2&amp;$H$2</f>
        <v>#N/A</v>
      </c>
      <c r="I10" s="206" t="e">
        <f>IF($C10&gt;=10000,0,IF($C10&gt;=1000,1,IF($C10&gt;=100,2,IF($C10&gt;=10,3,4))))</f>
        <v>#N/A</v>
      </c>
      <c r="J10" s="209" t="e">
        <f>REPT(" ",I10)&amp;FIXED($C10,0,1)&amp;REPT(" ",$H$9)&amp;FIXED($B$9,0,1)&amp;" "&amp;$D10&amp;"###"&amp;D10</f>
        <v>#N/A</v>
      </c>
      <c r="K10" s="207" t="e">
        <f>RIGHT(REPT(" ",10)&amp;TEXT($E10,"0.0000E+0"),10)&amp;RIGHT(REPT(" ",10)&amp;TEXT($F10,"0.0000E+0"),10)</f>
        <v>#N/A</v>
      </c>
      <c r="L10" s="31"/>
      <c r="M10" s="31"/>
      <c r="N10" s="31"/>
      <c r="O10" s="31"/>
      <c r="P10" s="31"/>
      <c r="Q10" s="132"/>
      <c r="BF10" t="e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#N/A</v>
      </c>
    </row>
    <row r="11" spans="1:58">
      <c r="A11" t="e">
        <f>A10+1</f>
        <v>#N/A</v>
      </c>
      <c r="B11" s="136">
        <f>B10+1</f>
        <v>2</v>
      </c>
      <c r="C11" s="3" t="e">
        <f>VLOOKUP($A11,'mat2'!$A$1:$BE$400,C$1,FALSE)</f>
        <v>#N/A</v>
      </c>
      <c r="D11" s="3" t="e">
        <f>VLOOKUP($A11,'mat2'!$A$1:$BE$400,D$1,FALSE)</f>
        <v>#N/A</v>
      </c>
      <c r="E11" s="34" t="e">
        <f>VLOOKUP($A11,'mat2'!$A$1:$BE$400,E$1,FALSE)</f>
        <v>#N/A</v>
      </c>
      <c r="F11" s="34" t="e">
        <f>VLOOKUP($A11,'mat2'!$A$1:$BE$400,F$1,FALSE)</f>
        <v>#N/A</v>
      </c>
      <c r="H11" s="206" t="e">
        <f>J11&amp;$Q$2&amp;$H$3&amp;$Q$2&amp;K11&amp;$Q$2&amp;$H$2</f>
        <v>#N/A</v>
      </c>
      <c r="I11" s="206" t="e">
        <f>IF($C11&gt;=10000,0,IF($C11&gt;=1000,1,IF($C11&gt;=100,2,IF($C11&gt;=10,3,4))))</f>
        <v>#N/A</v>
      </c>
      <c r="J11" s="209" t="e">
        <f>REPT(" ",I11)&amp;FIXED($C11,0,1)&amp;REPT(" ",$H$9)&amp;FIXED($B$9,0,1)&amp;" "&amp;$D11&amp;"###"&amp;D11</f>
        <v>#N/A</v>
      </c>
      <c r="K11" s="207" t="e">
        <f>RIGHT(REPT(" ",10)&amp;TEXT($E11,"0.0000E+0"),10)&amp;RIGHT(REPT(" ",10)&amp;TEXT($F11,"0.0000E+0"),10)</f>
        <v>#N/A</v>
      </c>
    </row>
  </sheetData>
  <mergeCells count="4">
    <mergeCell ref="C5:C6"/>
    <mergeCell ref="D5:D6"/>
    <mergeCell ref="E5:E6"/>
    <mergeCell ref="F5:F6"/>
  </mergeCells>
  <phoneticPr fontId="19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3:Y59"/>
  <sheetViews>
    <sheetView workbookViewId="0"/>
  </sheetViews>
  <sheetFormatPr defaultRowHeight="12"/>
  <cols>
    <col min="1" max="2" width="2.7109375" bestFit="1" customWidth="1"/>
    <col min="3" max="3" width="4.28515625" customWidth="1"/>
    <col min="4" max="4" width="3.7109375" bestFit="1" customWidth="1"/>
  </cols>
  <sheetData>
    <row r="3" spans="3:25">
      <c r="C3" t="s">
        <v>93</v>
      </c>
      <c r="D3">
        <v>1</v>
      </c>
      <c r="X3" s="31"/>
      <c r="Y3" s="31"/>
    </row>
    <row r="4" spans="3:25">
      <c r="C4" t="s">
        <v>94</v>
      </c>
      <c r="D4">
        <f>D3+1</f>
        <v>2</v>
      </c>
      <c r="X4" s="31"/>
      <c r="Y4" s="31"/>
    </row>
    <row r="5" spans="3:25">
      <c r="C5" t="s">
        <v>40</v>
      </c>
      <c r="D5">
        <f t="shared" ref="D5:D59" si="0">D4+1</f>
        <v>3</v>
      </c>
      <c r="X5" s="31"/>
      <c r="Y5" s="31"/>
    </row>
    <row r="6" spans="3:25">
      <c r="C6" t="s">
        <v>95</v>
      </c>
      <c r="D6">
        <f t="shared" si="0"/>
        <v>4</v>
      </c>
      <c r="X6" s="31"/>
      <c r="Y6" s="31"/>
    </row>
    <row r="7" spans="3:25">
      <c r="C7" t="s">
        <v>96</v>
      </c>
      <c r="D7">
        <f t="shared" si="0"/>
        <v>5</v>
      </c>
      <c r="X7" s="31"/>
      <c r="Y7" s="31"/>
    </row>
    <row r="8" spans="3:25">
      <c r="C8" t="s">
        <v>97</v>
      </c>
      <c r="D8">
        <f t="shared" si="0"/>
        <v>6</v>
      </c>
      <c r="X8" s="31"/>
      <c r="Y8" s="31"/>
    </row>
    <row r="9" spans="3:25">
      <c r="C9" t="s">
        <v>98</v>
      </c>
      <c r="D9">
        <f t="shared" si="0"/>
        <v>7</v>
      </c>
      <c r="X9" s="31"/>
      <c r="Y9" s="31"/>
    </row>
    <row r="10" spans="3:25">
      <c r="C10" t="s">
        <v>99</v>
      </c>
      <c r="D10">
        <f t="shared" si="0"/>
        <v>8</v>
      </c>
      <c r="X10" s="31"/>
      <c r="Y10" s="31"/>
    </row>
    <row r="11" spans="3:25">
      <c r="C11" t="s">
        <v>100</v>
      </c>
      <c r="D11">
        <f t="shared" si="0"/>
        <v>9</v>
      </c>
      <c r="X11" s="31"/>
      <c r="Y11" s="31"/>
    </row>
    <row r="12" spans="3:25">
      <c r="C12" t="s">
        <v>101</v>
      </c>
      <c r="D12">
        <f t="shared" si="0"/>
        <v>10</v>
      </c>
      <c r="X12" s="31"/>
      <c r="Y12" s="31"/>
    </row>
    <row r="13" spans="3:25">
      <c r="C13" t="s">
        <v>102</v>
      </c>
      <c r="D13">
        <f t="shared" si="0"/>
        <v>11</v>
      </c>
      <c r="X13" s="31"/>
      <c r="Y13" s="31"/>
    </row>
    <row r="14" spans="3:25">
      <c r="C14" t="s">
        <v>103</v>
      </c>
      <c r="D14">
        <f t="shared" si="0"/>
        <v>12</v>
      </c>
      <c r="X14" s="31"/>
      <c r="Y14" s="31"/>
    </row>
    <row r="15" spans="3:25">
      <c r="C15" t="s">
        <v>104</v>
      </c>
      <c r="D15">
        <f t="shared" si="0"/>
        <v>13</v>
      </c>
      <c r="X15" s="31"/>
      <c r="Y15" s="31"/>
    </row>
    <row r="16" spans="3:25">
      <c r="C16" t="s">
        <v>105</v>
      </c>
      <c r="D16">
        <f t="shared" si="0"/>
        <v>14</v>
      </c>
      <c r="X16" s="31"/>
      <c r="Y16" s="31"/>
    </row>
    <row r="17" spans="1:25">
      <c r="C17" t="s">
        <v>106</v>
      </c>
      <c r="D17">
        <f t="shared" si="0"/>
        <v>15</v>
      </c>
      <c r="X17" s="31"/>
      <c r="Y17" s="31"/>
    </row>
    <row r="18" spans="1:25">
      <c r="C18" t="s">
        <v>107</v>
      </c>
      <c r="D18">
        <f t="shared" si="0"/>
        <v>16</v>
      </c>
      <c r="X18" s="31"/>
      <c r="Y18" s="31"/>
    </row>
    <row r="19" spans="1:25">
      <c r="C19" t="s">
        <v>108</v>
      </c>
      <c r="D19">
        <f t="shared" si="0"/>
        <v>17</v>
      </c>
      <c r="X19" s="31"/>
      <c r="Y19" s="31"/>
    </row>
    <row r="20" spans="1:25">
      <c r="C20" t="s">
        <v>109</v>
      </c>
      <c r="D20">
        <f t="shared" si="0"/>
        <v>18</v>
      </c>
      <c r="X20" s="31"/>
      <c r="Y20" s="31"/>
    </row>
    <row r="21" spans="1:25">
      <c r="C21" t="s">
        <v>110</v>
      </c>
      <c r="D21">
        <f t="shared" si="0"/>
        <v>19</v>
      </c>
      <c r="X21" s="31"/>
      <c r="Y21" s="31"/>
    </row>
    <row r="22" spans="1:25">
      <c r="C22" t="s">
        <v>111</v>
      </c>
      <c r="D22">
        <f t="shared" si="0"/>
        <v>20</v>
      </c>
      <c r="X22" s="31"/>
      <c r="Y22" s="31"/>
    </row>
    <row r="23" spans="1:25">
      <c r="C23" t="s">
        <v>112</v>
      </c>
      <c r="D23">
        <f t="shared" si="0"/>
        <v>21</v>
      </c>
      <c r="X23" s="31"/>
      <c r="Y23" s="31"/>
    </row>
    <row r="24" spans="1:25">
      <c r="C24" t="s">
        <v>113</v>
      </c>
      <c r="D24">
        <f t="shared" si="0"/>
        <v>22</v>
      </c>
      <c r="X24" s="31"/>
      <c r="Y24" s="31"/>
    </row>
    <row r="25" spans="1:25">
      <c r="C25" t="s">
        <v>114</v>
      </c>
      <c r="D25">
        <f t="shared" si="0"/>
        <v>23</v>
      </c>
      <c r="X25" s="31"/>
      <c r="Y25" s="31"/>
    </row>
    <row r="26" spans="1:25">
      <c r="C26" t="s">
        <v>115</v>
      </c>
      <c r="D26">
        <f t="shared" si="0"/>
        <v>24</v>
      </c>
      <c r="X26" s="31"/>
      <c r="Y26" s="31"/>
    </row>
    <row r="27" spans="1:25">
      <c r="C27" t="s">
        <v>116</v>
      </c>
      <c r="D27">
        <f t="shared" si="0"/>
        <v>25</v>
      </c>
      <c r="X27" s="31"/>
      <c r="Y27" s="31"/>
    </row>
    <row r="28" spans="1:25">
      <c r="C28" t="s">
        <v>117</v>
      </c>
      <c r="D28">
        <f t="shared" si="0"/>
        <v>26</v>
      </c>
      <c r="X28" s="31"/>
      <c r="Y28" s="31"/>
    </row>
    <row r="29" spans="1:25">
      <c r="A29" t="s">
        <v>93</v>
      </c>
      <c r="B29" t="s">
        <v>93</v>
      </c>
      <c r="C29" t="str">
        <f t="shared" ref="C29:C54" si="1">$A$29&amp;B29</f>
        <v>AA</v>
      </c>
      <c r="D29">
        <f t="shared" si="0"/>
        <v>27</v>
      </c>
      <c r="X29" s="31"/>
      <c r="Y29" s="31"/>
    </row>
    <row r="30" spans="1:25">
      <c r="B30" t="s">
        <v>94</v>
      </c>
      <c r="C30" t="str">
        <f t="shared" si="1"/>
        <v>AB</v>
      </c>
      <c r="D30">
        <f t="shared" si="0"/>
        <v>28</v>
      </c>
      <c r="X30" s="31"/>
      <c r="Y30" s="31"/>
    </row>
    <row r="31" spans="1:25">
      <c r="B31" t="s">
        <v>40</v>
      </c>
      <c r="C31" t="str">
        <f t="shared" si="1"/>
        <v>AC</v>
      </c>
      <c r="D31">
        <f t="shared" si="0"/>
        <v>29</v>
      </c>
      <c r="X31" s="31"/>
      <c r="Y31" s="31"/>
    </row>
    <row r="32" spans="1:25">
      <c r="B32" t="s">
        <v>95</v>
      </c>
      <c r="C32" t="str">
        <f t="shared" si="1"/>
        <v>AD</v>
      </c>
      <c r="D32">
        <f t="shared" si="0"/>
        <v>30</v>
      </c>
      <c r="X32" s="31"/>
      <c r="Y32" s="31"/>
    </row>
    <row r="33" spans="2:25">
      <c r="B33" t="s">
        <v>96</v>
      </c>
      <c r="C33" t="str">
        <f t="shared" si="1"/>
        <v>AE</v>
      </c>
      <c r="D33">
        <f t="shared" si="0"/>
        <v>31</v>
      </c>
      <c r="X33" s="31"/>
      <c r="Y33" s="31"/>
    </row>
    <row r="34" spans="2:25">
      <c r="B34" t="s">
        <v>97</v>
      </c>
      <c r="C34" t="str">
        <f t="shared" si="1"/>
        <v>AF</v>
      </c>
      <c r="D34">
        <f t="shared" si="0"/>
        <v>32</v>
      </c>
      <c r="X34" s="31"/>
      <c r="Y34" s="31"/>
    </row>
    <row r="35" spans="2:25">
      <c r="B35" t="s">
        <v>98</v>
      </c>
      <c r="C35" t="str">
        <f t="shared" si="1"/>
        <v>AG</v>
      </c>
      <c r="D35">
        <f t="shared" si="0"/>
        <v>33</v>
      </c>
      <c r="X35" s="31"/>
      <c r="Y35" s="31"/>
    </row>
    <row r="36" spans="2:25">
      <c r="B36" t="s">
        <v>99</v>
      </c>
      <c r="C36" t="str">
        <f t="shared" si="1"/>
        <v>AH</v>
      </c>
      <c r="D36">
        <f t="shared" si="0"/>
        <v>34</v>
      </c>
      <c r="X36" s="31"/>
      <c r="Y36" s="31"/>
    </row>
    <row r="37" spans="2:25">
      <c r="B37" t="s">
        <v>100</v>
      </c>
      <c r="C37" t="str">
        <f t="shared" si="1"/>
        <v>AI</v>
      </c>
      <c r="D37">
        <f t="shared" si="0"/>
        <v>35</v>
      </c>
      <c r="X37" s="31"/>
      <c r="Y37" s="31"/>
    </row>
    <row r="38" spans="2:25">
      <c r="B38" t="s">
        <v>101</v>
      </c>
      <c r="C38" t="str">
        <f t="shared" si="1"/>
        <v>AJ</v>
      </c>
      <c r="D38">
        <f t="shared" si="0"/>
        <v>36</v>
      </c>
      <c r="X38" s="31"/>
      <c r="Y38" s="31"/>
    </row>
    <row r="39" spans="2:25">
      <c r="B39" t="s">
        <v>102</v>
      </c>
      <c r="C39" t="str">
        <f t="shared" si="1"/>
        <v>AK</v>
      </c>
      <c r="D39">
        <f t="shared" si="0"/>
        <v>37</v>
      </c>
      <c r="X39" s="31"/>
      <c r="Y39" s="31"/>
    </row>
    <row r="40" spans="2:25">
      <c r="B40" t="s">
        <v>103</v>
      </c>
      <c r="C40" t="str">
        <f t="shared" si="1"/>
        <v>AL</v>
      </c>
      <c r="D40">
        <f t="shared" si="0"/>
        <v>38</v>
      </c>
      <c r="X40" s="31"/>
      <c r="Y40" s="31"/>
    </row>
    <row r="41" spans="2:25">
      <c r="B41" t="s">
        <v>104</v>
      </c>
      <c r="C41" t="str">
        <f t="shared" si="1"/>
        <v>AM</v>
      </c>
      <c r="D41">
        <f t="shared" si="0"/>
        <v>39</v>
      </c>
      <c r="X41" s="31"/>
      <c r="Y41" s="31"/>
    </row>
    <row r="42" spans="2:25">
      <c r="B42" t="s">
        <v>105</v>
      </c>
      <c r="C42" t="str">
        <f t="shared" si="1"/>
        <v>AN</v>
      </c>
      <c r="D42">
        <f t="shared" si="0"/>
        <v>40</v>
      </c>
      <c r="X42" s="31"/>
      <c r="Y42" s="31"/>
    </row>
    <row r="43" spans="2:25">
      <c r="B43" t="s">
        <v>106</v>
      </c>
      <c r="C43" t="str">
        <f t="shared" si="1"/>
        <v>AO</v>
      </c>
      <c r="D43">
        <f t="shared" si="0"/>
        <v>41</v>
      </c>
      <c r="X43" s="31"/>
      <c r="Y43" s="31"/>
    </row>
    <row r="44" spans="2:25">
      <c r="B44" t="s">
        <v>107</v>
      </c>
      <c r="C44" t="str">
        <f t="shared" si="1"/>
        <v>AP</v>
      </c>
      <c r="D44">
        <f t="shared" si="0"/>
        <v>42</v>
      </c>
      <c r="X44" s="31"/>
      <c r="Y44" s="31"/>
    </row>
    <row r="45" spans="2:25">
      <c r="B45" t="s">
        <v>108</v>
      </c>
      <c r="C45" t="str">
        <f t="shared" si="1"/>
        <v>AQ</v>
      </c>
      <c r="D45">
        <f t="shared" si="0"/>
        <v>43</v>
      </c>
      <c r="X45" s="31"/>
      <c r="Y45" s="31"/>
    </row>
    <row r="46" spans="2:25">
      <c r="B46" t="s">
        <v>109</v>
      </c>
      <c r="C46" t="str">
        <f t="shared" si="1"/>
        <v>AR</v>
      </c>
      <c r="D46">
        <f t="shared" si="0"/>
        <v>44</v>
      </c>
      <c r="X46" s="31"/>
      <c r="Y46" s="31"/>
    </row>
    <row r="47" spans="2:25">
      <c r="B47" t="s">
        <v>110</v>
      </c>
      <c r="C47" t="str">
        <f t="shared" si="1"/>
        <v>AS</v>
      </c>
      <c r="D47">
        <f t="shared" si="0"/>
        <v>45</v>
      </c>
      <c r="X47" s="31"/>
      <c r="Y47" s="31"/>
    </row>
    <row r="48" spans="2:25">
      <c r="B48" t="s">
        <v>111</v>
      </c>
      <c r="C48" t="str">
        <f t="shared" si="1"/>
        <v>AT</v>
      </c>
      <c r="D48">
        <f t="shared" si="0"/>
        <v>46</v>
      </c>
      <c r="X48" s="31"/>
      <c r="Y48" s="31"/>
    </row>
    <row r="49" spans="1:25">
      <c r="B49" t="s">
        <v>112</v>
      </c>
      <c r="C49" t="str">
        <f t="shared" si="1"/>
        <v>AU</v>
      </c>
      <c r="D49">
        <f t="shared" si="0"/>
        <v>47</v>
      </c>
      <c r="X49" s="31"/>
      <c r="Y49" s="31"/>
    </row>
    <row r="50" spans="1:25">
      <c r="B50" t="s">
        <v>113</v>
      </c>
      <c r="C50" t="str">
        <f t="shared" si="1"/>
        <v>AV</v>
      </c>
      <c r="D50">
        <f t="shared" si="0"/>
        <v>48</v>
      </c>
      <c r="X50" s="31"/>
      <c r="Y50" s="31"/>
    </row>
    <row r="51" spans="1:25">
      <c r="B51" t="s">
        <v>114</v>
      </c>
      <c r="C51" t="str">
        <f t="shared" si="1"/>
        <v>AW</v>
      </c>
      <c r="D51">
        <f t="shared" si="0"/>
        <v>49</v>
      </c>
      <c r="X51" s="31"/>
      <c r="Y51" s="31"/>
    </row>
    <row r="52" spans="1:25">
      <c r="B52" t="s">
        <v>115</v>
      </c>
      <c r="C52" t="str">
        <f t="shared" si="1"/>
        <v>AX</v>
      </c>
      <c r="D52">
        <f t="shared" si="0"/>
        <v>50</v>
      </c>
      <c r="X52" s="31"/>
      <c r="Y52" s="31"/>
    </row>
    <row r="53" spans="1:25">
      <c r="B53" t="s">
        <v>116</v>
      </c>
      <c r="C53" t="str">
        <f t="shared" si="1"/>
        <v>AY</v>
      </c>
      <c r="D53">
        <f t="shared" si="0"/>
        <v>51</v>
      </c>
      <c r="X53" s="31"/>
      <c r="Y53" s="31"/>
    </row>
    <row r="54" spans="1:25">
      <c r="B54" t="s">
        <v>117</v>
      </c>
      <c r="C54" t="str">
        <f t="shared" si="1"/>
        <v>AZ</v>
      </c>
      <c r="D54">
        <f t="shared" si="0"/>
        <v>52</v>
      </c>
      <c r="X54" s="31"/>
      <c r="Y54" s="31"/>
    </row>
    <row r="55" spans="1:25">
      <c r="A55" t="s">
        <v>94</v>
      </c>
      <c r="B55" t="s">
        <v>93</v>
      </c>
      <c r="C55" t="str">
        <f>$A$55&amp;B55</f>
        <v>BA</v>
      </c>
      <c r="D55">
        <f t="shared" si="0"/>
        <v>53</v>
      </c>
      <c r="X55" s="31"/>
      <c r="Y55" s="31"/>
    </row>
    <row r="56" spans="1:25">
      <c r="B56" t="s">
        <v>94</v>
      </c>
      <c r="C56" t="str">
        <f t="shared" ref="C56:C59" si="2">$A$55&amp;B56</f>
        <v>BB</v>
      </c>
      <c r="D56">
        <f t="shared" si="0"/>
        <v>54</v>
      </c>
      <c r="X56" s="31"/>
      <c r="Y56" s="31"/>
    </row>
    <row r="57" spans="1:25">
      <c r="B57" t="s">
        <v>40</v>
      </c>
      <c r="C57" t="str">
        <f t="shared" si="2"/>
        <v>BC</v>
      </c>
      <c r="D57">
        <f t="shared" si="0"/>
        <v>55</v>
      </c>
      <c r="X57" s="31"/>
      <c r="Y57" s="31"/>
    </row>
    <row r="58" spans="1:25">
      <c r="B58" t="s">
        <v>95</v>
      </c>
      <c r="C58" t="str">
        <f t="shared" si="2"/>
        <v>BD</v>
      </c>
      <c r="D58">
        <f t="shared" si="0"/>
        <v>56</v>
      </c>
      <c r="X58" s="31"/>
      <c r="Y58" s="31"/>
    </row>
    <row r="59" spans="1:25">
      <c r="B59" t="s">
        <v>96</v>
      </c>
      <c r="C59" t="str">
        <f t="shared" si="2"/>
        <v>BE</v>
      </c>
      <c r="D59">
        <f t="shared" si="0"/>
        <v>57</v>
      </c>
      <c r="X59" s="31"/>
      <c r="Y59" s="31"/>
    </row>
  </sheetData>
  <phoneticPr fontId="19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298"/>
  <sheetViews>
    <sheetView workbookViewId="0"/>
  </sheetViews>
  <sheetFormatPr defaultRowHeight="12"/>
  <cols>
    <col min="1" max="1" width="4.7109375" style="102" bestFit="1" customWidth="1"/>
    <col min="2" max="2" width="13.7109375" style="102" customWidth="1"/>
    <col min="3" max="3" width="23.140625" style="102" bestFit="1" customWidth="1"/>
    <col min="4" max="4" width="14.140625" style="102" bestFit="1" customWidth="1"/>
    <col min="5" max="5" width="6.7109375" style="102" bestFit="1" customWidth="1"/>
    <col min="6" max="6" width="4.7109375" style="102" bestFit="1" customWidth="1"/>
    <col min="7" max="7" width="17" style="102" customWidth="1"/>
    <col min="8" max="8" width="8.7109375" style="102" bestFit="1" customWidth="1"/>
    <col min="9" max="9" width="9.7109375" style="102" bestFit="1" customWidth="1"/>
    <col min="10" max="12" width="8.7109375" style="102" bestFit="1" customWidth="1"/>
    <col min="13" max="15" width="7.7109375" style="102" bestFit="1" customWidth="1"/>
    <col min="16" max="16" width="8.7109375" style="102" bestFit="1" customWidth="1"/>
    <col min="17" max="19" width="7.7109375" style="102" bestFit="1" customWidth="1"/>
    <col min="20" max="20" width="9.7109375" style="102" bestFit="1" customWidth="1"/>
    <col min="21" max="46" width="7.7109375" style="102" bestFit="1" customWidth="1"/>
    <col min="47" max="47" width="8.7109375" style="102" bestFit="1" customWidth="1"/>
    <col min="48" max="55" width="7.7109375" style="102" bestFit="1" customWidth="1"/>
    <col min="56" max="57" width="5.7109375" style="102" bestFit="1" customWidth="1"/>
    <col min="58" max="16384" width="9.140625" style="89"/>
  </cols>
  <sheetData>
    <row r="1" spans="1:57" s="183" customFormat="1">
      <c r="A1" s="182">
        <v>1</v>
      </c>
      <c r="B1" s="182"/>
      <c r="C1" s="182" t="str">
        <f>G1</f>
        <v>XHED</v>
      </c>
      <c r="D1" s="182" t="str">
        <f>TRIM(mat!A1)</f>
        <v>ELEMENT-TYPE</v>
      </c>
      <c r="E1" s="182" t="str">
        <f>TRIM(mat!B1)</f>
        <v>MA</v>
      </c>
      <c r="F1" s="182" t="str">
        <f>TRIM(mat!C1)</f>
        <v>IEL</v>
      </c>
      <c r="G1" s="182" t="str">
        <f>TRIM(mat!D1)</f>
        <v>XHED</v>
      </c>
      <c r="H1" s="182" t="str">
        <f>TRIM(mat!E1)</f>
        <v>RHO</v>
      </c>
      <c r="I1" s="182" t="str">
        <f>TRIM(mat!F1)</f>
        <v>SIGM0</v>
      </c>
      <c r="J1" s="182" t="str">
        <f>TRIM(mat!G1)</f>
        <v>G0</v>
      </c>
      <c r="K1" s="182" t="str">
        <f>TRIM(mat!H1)</f>
        <v>PMG</v>
      </c>
      <c r="L1" s="182" t="str">
        <f>TRIM(mat!I1)</f>
        <v>RK0</v>
      </c>
      <c r="M1" s="182" t="str">
        <f>TRIM(mat!J1)</f>
        <v>PMK</v>
      </c>
      <c r="N1" s="182" t="str">
        <f>TRIM(mat!K1)</f>
        <v>POI</v>
      </c>
      <c r="O1" s="182" t="str">
        <f>TRIM(mat!L1)</f>
        <v>PN</v>
      </c>
      <c r="P1" s="182" t="str">
        <f>TRIM(mat!M1)</f>
        <v>WKF</v>
      </c>
      <c r="Q1" s="182" t="str">
        <f>TRIM(mat!N1)</f>
        <v>HMAX</v>
      </c>
      <c r="R1" s="182" t="str">
        <f>TRIM(mat!O1)</f>
        <v>COH</v>
      </c>
      <c r="S1" s="182" t="str">
        <f>TRIM(mat!P1)</f>
        <v>PHIF</v>
      </c>
      <c r="T1" s="182" t="str">
        <f>TRIM(mat!Q1)</f>
        <v>IGKSW</v>
      </c>
      <c r="U1" s="182" t="str">
        <f>TRIM(mat!R1)</f>
        <v>PHIP</v>
      </c>
      <c r="V1" s="182" t="str">
        <f>TRIM(mat!S1)</f>
        <v>S1</v>
      </c>
      <c r="W1" s="182" t="str">
        <f>TRIM(mat!T1)</f>
        <v>W1</v>
      </c>
      <c r="X1" s="182" t="str">
        <f>TRIM(mat!U1)</f>
        <v>P1</v>
      </c>
      <c r="Y1" s="182" t="str">
        <f>TRIM(mat!V1)</f>
        <v>P2</v>
      </c>
      <c r="Z1" s="182" t="str">
        <f>TRIM(mat!W1)</f>
        <v>C1</v>
      </c>
      <c r="AA1" s="182" t="str">
        <f>TRIM(mat!X1)</f>
        <v>L</v>
      </c>
      <c r="AB1" s="182" t="str">
        <f>TRIM(mat!Y1)</f>
        <v>LR</v>
      </c>
      <c r="AC1" s="182" t="str">
        <f>TRIM(mat!Z1)</f>
        <v>JOINTS</v>
      </c>
      <c r="AD1" s="182" t="str">
        <f>TRIM(mat!AA1)</f>
        <v>IUST</v>
      </c>
      <c r="AE1" s="182" t="str">
        <f>TRIM(mat!AB1)</f>
        <v>KILL</v>
      </c>
      <c r="AF1" s="182" t="str">
        <f>TRIM(mat!AC1)</f>
        <v>WIDTH</v>
      </c>
      <c r="AG1" s="182" t="str">
        <f>TRIM(mat!AD1)</f>
        <v>IRYL</v>
      </c>
      <c r="AH1" s="182" t="str">
        <f>TRIM(mat!AE1)</f>
        <v>ALPHAE</v>
      </c>
      <c r="AI1" s="182" t="str">
        <f>TRIM(mat!AF1)</f>
        <v>BETAE</v>
      </c>
      <c r="AJ1" s="182" t="str">
        <f>TRIM(mat!AG1)</f>
        <v>AA</v>
      </c>
      <c r="AK1" s="182" t="str">
        <f>TRIM(mat!AH1)</f>
        <v>BB</v>
      </c>
      <c r="AL1" s="182" t="str">
        <f>TRIM(mat!AI1)</f>
        <v>IAABB</v>
      </c>
      <c r="AM1" s="182" t="str">
        <f>TRIM(mat!AJ1)</f>
        <v>FAABB</v>
      </c>
      <c r="AN1" s="182" t="str">
        <f>TRIM(mat!AK1)</f>
        <v>IS12</v>
      </c>
      <c r="AO1" s="182" t="str">
        <f>TRIM(mat!AL1)</f>
        <v>ITAU</v>
      </c>
      <c r="AP1" s="182" t="str">
        <f>TRIM(mat!AM1)</f>
        <v>TAU1</v>
      </c>
      <c r="AQ1" s="182" t="str">
        <f>TRIM(mat!AN1)</f>
        <v>DTAU</v>
      </c>
      <c r="AR1" s="182" t="str">
        <f>TRIM(mat!AO1)</f>
        <v>NSPR4</v>
      </c>
      <c r="AS1" s="182" t="str">
        <f>TRIM(mat!AP1)</f>
        <v>ITMP3</v>
      </c>
      <c r="AT1" s="182" t="str">
        <f>TRIM(mat!AQ1)</f>
        <v>ITERMD</v>
      </c>
      <c r="AU1" s="182" t="str">
        <f>TRIM(mat!AR1)</f>
        <v>STOL</v>
      </c>
      <c r="AV1" s="182" t="str">
        <f>TRIM(mat!AS1)</f>
        <v>PHIP2</v>
      </c>
      <c r="AW1" s="182" t="str">
        <f>TRIM(mat!AT1)</f>
        <v>SUS</v>
      </c>
      <c r="AX1" s="182" t="str">
        <f>TRIM(mat!AU1)</f>
        <v>IVVC</v>
      </c>
      <c r="AY1" s="182" t="str">
        <f>TRIM(mat!AV1)</f>
        <v>C0VV</v>
      </c>
      <c r="AZ1" s="182" t="str">
        <f>TRIM(mat!AW1)</f>
        <v>CYVV</v>
      </c>
      <c r="BA1" s="182" t="str">
        <f>TRIM(mat!AX1)</f>
        <v>CXVV</v>
      </c>
      <c r="BB1" s="182" t="str">
        <f>TRIM(mat!AY1)</f>
        <v>FVVG</v>
      </c>
      <c r="BC1" s="182" t="str">
        <f>TRIM(mat!AZ1)</f>
        <v>G0VV</v>
      </c>
      <c r="BD1" s="182" t="str">
        <f>TRIM(mat!BA1)</f>
        <v>GYVV</v>
      </c>
      <c r="BE1" s="182" t="str">
        <f>TRIM(mat!BB1)</f>
        <v>GXVV</v>
      </c>
    </row>
    <row r="2" spans="1:57" s="101" customFormat="1">
      <c r="A2" s="100">
        <f t="shared" ref="A2:A71" si="0">A1+1</f>
        <v>2</v>
      </c>
      <c r="B2" s="100">
        <f>IFERROR(IFERROR(SEARCH("#",G2),SEARCH(":",G2)),LEN(G2)+1)</f>
        <v>4</v>
      </c>
      <c r="C2" s="100" t="str">
        <f>IF(F2=5,TRIM(RIGHT(G2,LEN(G2)-B2)),TRIM(LEFT(G2,B2-1)))</f>
        <v>As1</v>
      </c>
      <c r="D2" s="100" t="str">
        <f>TRIM(mat!A2)</f>
        <v>MULTI-SPR.</v>
      </c>
      <c r="E2" s="100">
        <f>VALUE(TRIM(mat!B2))</f>
        <v>1</v>
      </c>
      <c r="F2" s="100">
        <f>VALUE(TRIM(mat!C2))</f>
        <v>9</v>
      </c>
      <c r="G2" s="100" t="str">
        <f>TRIM(mat!D2)</f>
        <v>As1###As1</v>
      </c>
      <c r="H2" s="100">
        <f>IF(mat!E2="","",VALUE(TRIM(mat!E2)))</f>
        <v>1.8</v>
      </c>
      <c r="I2" s="100">
        <f>IF(mat!F2="","",VALUE(TRIM(mat!F2)))</f>
        <v>98</v>
      </c>
      <c r="J2" s="100">
        <f>IF(mat!G2="","",VALUE(TRIM(mat!G2)))</f>
        <v>111900</v>
      </c>
      <c r="K2" s="100">
        <f>IF(mat!H2="","",VALUE(TRIM(mat!H2)))</f>
        <v>0.5</v>
      </c>
      <c r="L2" s="100">
        <f>IF(mat!I2="","",VALUE(TRIM(mat!I2)))</f>
        <v>291700</v>
      </c>
      <c r="M2" s="100">
        <f>IF(mat!J2="","",VALUE(TRIM(mat!J2)))</f>
        <v>0.5</v>
      </c>
      <c r="N2" s="100">
        <f>IF(mat!K2="","",VALUE(TRIM(mat!K2)))</f>
        <v>0.33</v>
      </c>
      <c r="O2" s="100">
        <f>IF(mat!L2="","",VALUE(TRIM(mat!L2)))</f>
        <v>0.45</v>
      </c>
      <c r="P2" s="100">
        <f>IF(mat!M2="","",VALUE(TRIM(mat!M2)))</f>
        <v>2200000</v>
      </c>
      <c r="Q2" s="100">
        <f>IF(mat!N2="","",VALUE(TRIM(mat!N2)))</f>
        <v>0.24</v>
      </c>
      <c r="R2" s="100">
        <f>IF(mat!O2="","",VALUE(TRIM(mat!O2)))</f>
        <v>0</v>
      </c>
      <c r="S2" s="100">
        <f>IF(mat!P2="","",VALUE(TRIM(mat!P2)))</f>
        <v>40.69</v>
      </c>
      <c r="T2" s="100">
        <f>IF(mat!Q2="","",VALUE(TRIM(mat!Q2)))</f>
        <v>0</v>
      </c>
      <c r="U2" s="100">
        <f>IF(mat!R2="","",VALUE(TRIM(mat!R2)))</f>
        <v>28</v>
      </c>
      <c r="V2" s="100">
        <f>IF(mat!S2="","",VALUE(TRIM(mat!S2)))</f>
        <v>5.0000000000000001E-3</v>
      </c>
      <c r="W2" s="100">
        <f>IF(mat!T2="","",VALUE(TRIM(mat!T2)))</f>
        <v>20</v>
      </c>
      <c r="X2" s="100">
        <f>IF(mat!U2="","",VALUE(TRIM(mat!U2)))</f>
        <v>0.5</v>
      </c>
      <c r="Y2" s="100">
        <f>IF(mat!V2="","",VALUE(TRIM(mat!V2)))</f>
        <v>0.76400000000000001</v>
      </c>
      <c r="Z2" s="100">
        <f>IF(mat!W2="","",VALUE(TRIM(mat!W2)))</f>
        <v>1</v>
      </c>
      <c r="AA2" s="100">
        <f>IF(mat!X2="","",VALUE(TRIM(mat!X2)))</f>
        <v>2</v>
      </c>
      <c r="AB2" s="100">
        <f>IF(mat!Y2="","",VALUE(TRIM(mat!Y2)))</f>
        <v>1</v>
      </c>
      <c r="AC2" s="100">
        <f>IF(mat!Z2="","",VALUE(TRIM(mat!Z2)))</f>
        <v>0</v>
      </c>
      <c r="AD2" s="100">
        <f>IF(mat!AA2="","",VALUE(TRIM(mat!AA2)))</f>
        <v>0</v>
      </c>
      <c r="AE2" s="100">
        <f>IF(mat!AB2="","",VALUE(TRIM(mat!AB2)))</f>
        <v>0</v>
      </c>
      <c r="AF2" s="100">
        <f>IF(mat!AC2="","",VALUE(TRIM(mat!AC2)))</f>
        <v>5</v>
      </c>
      <c r="AG2" s="100">
        <f>IF(mat!AD2="","",VALUE(TRIM(mat!AD2)))</f>
        <v>0</v>
      </c>
      <c r="AH2" s="100">
        <f>IF(mat!AE2="","",VALUE(TRIM(mat!AE2)))</f>
        <v>0</v>
      </c>
      <c r="AI2" s="100">
        <f>IF(mat!AF2="","",VALUE(TRIM(mat!AF2)))</f>
        <v>0</v>
      </c>
      <c r="AJ2" s="100">
        <f>IF(mat!AG2="","",VALUE(TRIM(mat!AG2)))</f>
        <v>1E-3</v>
      </c>
      <c r="AK2" s="100">
        <f>IF(mat!AH2="","",VALUE(TRIM(mat!AH2)))</f>
        <v>0</v>
      </c>
      <c r="AL2" s="100">
        <f>IF(mat!AI2="","",VALUE(TRIM(mat!AI2)))</f>
        <v>0</v>
      </c>
      <c r="AM2" s="100">
        <f>IF(mat!AJ2="","",VALUE(TRIM(mat!AJ2)))</f>
        <v>0</v>
      </c>
      <c r="AN2" s="100">
        <f>IF(mat!AK2="","",VALUE(TRIM(mat!AK2)))</f>
        <v>0</v>
      </c>
      <c r="AO2" s="100">
        <f>IF(mat!AL2="","",VALUE(TRIM(mat!AL2)))</f>
        <v>8</v>
      </c>
      <c r="AP2" s="100">
        <f>IF(mat!AM2="","",VALUE(TRIM(mat!AM2)))</f>
        <v>0.01</v>
      </c>
      <c r="AQ2" s="100">
        <f>IF(mat!AN2="","",VALUE(TRIM(mat!AN2)))</f>
        <v>3.1619999999999999</v>
      </c>
      <c r="AR2" s="100">
        <f>IF(mat!AO2="","",VALUE(TRIM(mat!AO2)))</f>
        <v>6</v>
      </c>
      <c r="AS2" s="100">
        <f>IF(mat!AP2="","",VALUE(TRIM(mat!AP2)))</f>
        <v>2</v>
      </c>
      <c r="AT2" s="100">
        <f>IF(mat!AQ2="","",VALUE(TRIM(mat!AQ2)))</f>
        <v>2</v>
      </c>
      <c r="AU2" s="100">
        <f>IF(mat!AR2="","",VALUE(TRIM(mat!AR2)))</f>
        <v>1.0000000000000001E-5</v>
      </c>
      <c r="AV2" s="100">
        <f>IF(mat!AS2="","",VALUE(TRIM(mat!AS2)))</f>
        <v>0</v>
      </c>
      <c r="AW2" s="100">
        <f>IF(mat!AT2="","",VALUE(TRIM(mat!AT2)))</f>
        <v>0</v>
      </c>
      <c r="AX2" s="100">
        <f>IF(mat!AU2="","",VALUE(TRIM(mat!AU2)))</f>
        <v>0</v>
      </c>
      <c r="AY2" s="100">
        <f>IF(mat!AV2="","",VALUE(TRIM(mat!AV2)))</f>
        <v>0</v>
      </c>
      <c r="AZ2" s="100">
        <f>IF(mat!AW2="","",VALUE(TRIM(mat!AW2)))</f>
        <v>0</v>
      </c>
      <c r="BA2" s="100">
        <f>IF(mat!AX2="","",VALUE(TRIM(mat!AX2)))</f>
        <v>0</v>
      </c>
      <c r="BB2" s="100">
        <f>IF(mat!AY2="","",VALUE(TRIM(mat!AY2)))</f>
        <v>0</v>
      </c>
      <c r="BC2" s="100">
        <f>IF(mat!AZ2="","",VALUE(TRIM(mat!AZ2)))</f>
        <v>0</v>
      </c>
      <c r="BD2" s="100">
        <f>IF(mat!BA2="","",VALUE(TRIM(mat!BA2)))</f>
        <v>0</v>
      </c>
      <c r="BE2" s="100">
        <f>IF(mat!BB2="","",VALUE(TRIM(mat!BB2)))</f>
        <v>0</v>
      </c>
    </row>
    <row r="3" spans="1:57" s="101" customFormat="1">
      <c r="A3" s="100">
        <f t="shared" si="0"/>
        <v>3</v>
      </c>
      <c r="B3" s="100">
        <f t="shared" ref="B3" si="1">IFERROR(IFERROR(SEARCH("#",G3),SEARCH(":",G3)),LEN(G3)+1)</f>
        <v>4</v>
      </c>
      <c r="C3" s="100" t="str">
        <f t="shared" ref="C3" si="2">IF(F3=5,TRIM(RIGHT(G3,LEN(G3)-B3)),TRIM(LEFT(G3,B3-1)))</f>
        <v>Ag1</v>
      </c>
      <c r="D3" s="100" t="str">
        <f>TRIM(mat!A3)</f>
        <v>MULTI-SPR.</v>
      </c>
      <c r="E3" s="100">
        <f>VALUE(TRIM(mat!B3))</f>
        <v>2</v>
      </c>
      <c r="F3" s="100">
        <f>VALUE(TRIM(mat!C3))</f>
        <v>9</v>
      </c>
      <c r="G3" s="100" t="str">
        <f>TRIM(mat!D3)</f>
        <v>Ag1###Ag1</v>
      </c>
      <c r="H3" s="100">
        <f>IF(mat!E3="","",VALUE(TRIM(mat!E3)))</f>
        <v>2</v>
      </c>
      <c r="I3" s="100">
        <f>IF(mat!F3="","",VALUE(TRIM(mat!F3)))</f>
        <v>98</v>
      </c>
      <c r="J3" s="100">
        <f>IF(mat!G3="","",VALUE(TRIM(mat!G3)))</f>
        <v>226500</v>
      </c>
      <c r="K3" s="100">
        <f>IF(mat!H3="","",VALUE(TRIM(mat!H3)))</f>
        <v>0.5</v>
      </c>
      <c r="L3" s="100">
        <f>IF(mat!I3="","",VALUE(TRIM(mat!I3)))</f>
        <v>590600</v>
      </c>
      <c r="M3" s="100">
        <f>IF(mat!J3="","",VALUE(TRIM(mat!J3)))</f>
        <v>0.5</v>
      </c>
      <c r="N3" s="100">
        <f>IF(mat!K3="","",VALUE(TRIM(mat!K3)))</f>
        <v>0.33</v>
      </c>
      <c r="O3" s="100">
        <f>IF(mat!L3="","",VALUE(TRIM(mat!L3)))</f>
        <v>0.45</v>
      </c>
      <c r="P3" s="100">
        <f>IF(mat!M3="","",VALUE(TRIM(mat!M3)))</f>
        <v>2200000</v>
      </c>
      <c r="Q3" s="100">
        <f>IF(mat!N3="","",VALUE(TRIM(mat!N3)))</f>
        <v>0.24</v>
      </c>
      <c r="R3" s="100">
        <f>IF(mat!O3="","",VALUE(TRIM(mat!O3)))</f>
        <v>0</v>
      </c>
      <c r="S3" s="100">
        <f>IF(mat!P3="","",VALUE(TRIM(mat!P3)))</f>
        <v>44.43</v>
      </c>
      <c r="T3" s="100">
        <f>IF(mat!Q3="","",VALUE(TRIM(mat!Q3)))</f>
        <v>0</v>
      </c>
      <c r="U3" s="100">
        <f>IF(mat!R3="","",VALUE(TRIM(mat!R3)))</f>
        <v>0</v>
      </c>
      <c r="V3" s="100">
        <f>IF(mat!S3="","",VALUE(TRIM(mat!S3)))</f>
        <v>0</v>
      </c>
      <c r="W3" s="100">
        <f>IF(mat!T3="","",VALUE(TRIM(mat!T3)))</f>
        <v>0</v>
      </c>
      <c r="X3" s="100">
        <f>IF(mat!U3="","",VALUE(TRIM(mat!U3)))</f>
        <v>0</v>
      </c>
      <c r="Y3" s="100">
        <f>IF(mat!V3="","",VALUE(TRIM(mat!V3)))</f>
        <v>0</v>
      </c>
      <c r="Z3" s="100">
        <f>IF(mat!W3="","",VALUE(TRIM(mat!W3)))</f>
        <v>0</v>
      </c>
      <c r="AA3" s="100">
        <f>IF(mat!X3="","",VALUE(TRIM(mat!X3)))</f>
        <v>2</v>
      </c>
      <c r="AB3" s="100">
        <f>IF(mat!Y3="","",VALUE(TRIM(mat!Y3)))</f>
        <v>1</v>
      </c>
      <c r="AC3" s="100">
        <f>IF(mat!Z3="","",VALUE(TRIM(mat!Z3)))</f>
        <v>0</v>
      </c>
      <c r="AD3" s="100">
        <f>IF(mat!AA3="","",VALUE(TRIM(mat!AA3)))</f>
        <v>0</v>
      </c>
      <c r="AE3" s="100">
        <f>IF(mat!AB3="","",VALUE(TRIM(mat!AB3)))</f>
        <v>0</v>
      </c>
      <c r="AF3" s="100">
        <f>IF(mat!AC3="","",VALUE(TRIM(mat!AC3)))</f>
        <v>5</v>
      </c>
      <c r="AG3" s="100">
        <f>IF(mat!AD3="","",VALUE(TRIM(mat!AD3)))</f>
        <v>0</v>
      </c>
      <c r="AH3" s="100">
        <f>IF(mat!AE3="","",VALUE(TRIM(mat!AE3)))</f>
        <v>0</v>
      </c>
      <c r="AI3" s="100">
        <f>IF(mat!AF3="","",VALUE(TRIM(mat!AF3)))</f>
        <v>0</v>
      </c>
      <c r="AJ3" s="100">
        <f>IF(mat!AG3="","",VALUE(TRIM(mat!AG3)))</f>
        <v>1E-3</v>
      </c>
      <c r="AK3" s="100">
        <f>IF(mat!AH3="","",VALUE(TRIM(mat!AH3)))</f>
        <v>0</v>
      </c>
      <c r="AL3" s="100">
        <f>IF(mat!AI3="","",VALUE(TRIM(mat!AI3)))</f>
        <v>0</v>
      </c>
      <c r="AM3" s="100">
        <f>IF(mat!AJ3="","",VALUE(TRIM(mat!AJ3)))</f>
        <v>0</v>
      </c>
      <c r="AN3" s="100">
        <f>IF(mat!AK3="","",VALUE(TRIM(mat!AK3)))</f>
        <v>0</v>
      </c>
      <c r="AO3" s="100">
        <f>IF(mat!AL3="","",VALUE(TRIM(mat!AL3)))</f>
        <v>8</v>
      </c>
      <c r="AP3" s="100">
        <f>IF(mat!AM3="","",VALUE(TRIM(mat!AM3)))</f>
        <v>0.01</v>
      </c>
      <c r="AQ3" s="100">
        <f>IF(mat!AN3="","",VALUE(TRIM(mat!AN3)))</f>
        <v>3.1619999999999999</v>
      </c>
      <c r="AR3" s="100">
        <f>IF(mat!AO3="","",VALUE(TRIM(mat!AO3)))</f>
        <v>6</v>
      </c>
      <c r="AS3" s="100">
        <f>IF(mat!AP3="","",VALUE(TRIM(mat!AP3)))</f>
        <v>0</v>
      </c>
      <c r="AT3" s="100">
        <f>IF(mat!AQ3="","",VALUE(TRIM(mat!AQ3)))</f>
        <v>0</v>
      </c>
      <c r="AU3" s="100">
        <f>IF(mat!AR3="","",VALUE(TRIM(mat!AR3)))</f>
        <v>0</v>
      </c>
      <c r="AV3" s="100">
        <f>IF(mat!AS3="","",VALUE(TRIM(mat!AS3)))</f>
        <v>0</v>
      </c>
      <c r="AW3" s="100">
        <f>IF(mat!AT3="","",VALUE(TRIM(mat!AT3)))</f>
        <v>0</v>
      </c>
      <c r="AX3" s="100">
        <f>IF(mat!AU3="","",VALUE(TRIM(mat!AU3)))</f>
        <v>0</v>
      </c>
      <c r="AY3" s="100">
        <f>IF(mat!AV3="","",VALUE(TRIM(mat!AV3)))</f>
        <v>0</v>
      </c>
      <c r="AZ3" s="100">
        <f>IF(mat!AW3="","",VALUE(TRIM(mat!AW3)))</f>
        <v>0</v>
      </c>
      <c r="BA3" s="100">
        <f>IF(mat!AX3="","",VALUE(TRIM(mat!AX3)))</f>
        <v>0</v>
      </c>
      <c r="BB3" s="100">
        <f>IF(mat!AY3="","",VALUE(TRIM(mat!AY3)))</f>
        <v>0</v>
      </c>
      <c r="BC3" s="100">
        <f>IF(mat!AZ3="","",VALUE(TRIM(mat!AZ3)))</f>
        <v>0</v>
      </c>
      <c r="BD3" s="100">
        <f>IF(mat!BA3="","",VALUE(TRIM(mat!BA3)))</f>
        <v>0</v>
      </c>
      <c r="BE3" s="100">
        <f>IF(mat!BB3="","",VALUE(TRIM(mat!BB3)))</f>
        <v>0</v>
      </c>
    </row>
    <row r="4" spans="1:57" s="101" customFormat="1">
      <c r="A4" s="100">
        <f t="shared" si="0"/>
        <v>4</v>
      </c>
      <c r="B4" s="100">
        <f t="shared" ref="B4" si="3">IFERROR(IFERROR(SEARCH("#",G4),SEARCH(":",G4)),LEN(G4)+1)</f>
        <v>4</v>
      </c>
      <c r="C4" s="100" t="str">
        <f t="shared" ref="C4" si="4">IF(F4=5,TRIM(RIGHT(G4,LEN(G4)-B4)),TRIM(LEFT(G4,B4-1)))</f>
        <v>Dc1</v>
      </c>
      <c r="D4" s="100" t="str">
        <f>TRIM(mat!A4)</f>
        <v>MULTI-SPR.</v>
      </c>
      <c r="E4" s="100">
        <f>VALUE(TRIM(mat!B4))</f>
        <v>3</v>
      </c>
      <c r="F4" s="100">
        <f>VALUE(TRIM(mat!C4))</f>
        <v>9</v>
      </c>
      <c r="G4" s="100" t="str">
        <f>TRIM(mat!D4)</f>
        <v>Dc1###Dc1_2</v>
      </c>
      <c r="H4" s="100">
        <f>IF(mat!E4="","",VALUE(TRIM(mat!E4)))</f>
        <v>1.9</v>
      </c>
      <c r="I4" s="100">
        <f>IF(mat!F4="","",VALUE(TRIM(mat!F4)))</f>
        <v>43.4</v>
      </c>
      <c r="J4" s="100">
        <f>IF(mat!G4="","",VALUE(TRIM(mat!G4)))</f>
        <v>51000</v>
      </c>
      <c r="K4" s="100">
        <f>IF(mat!H4="","",VALUE(TRIM(mat!H4)))</f>
        <v>0</v>
      </c>
      <c r="L4" s="100">
        <f>IF(mat!I4="","",VALUE(TRIM(mat!I4)))</f>
        <v>133000</v>
      </c>
      <c r="M4" s="100">
        <f>IF(mat!J4="","",VALUE(TRIM(mat!J4)))</f>
        <v>0</v>
      </c>
      <c r="N4" s="100">
        <f>IF(mat!K4="","",VALUE(TRIM(mat!K4)))</f>
        <v>0.33</v>
      </c>
      <c r="O4" s="100">
        <f>IF(mat!L4="","",VALUE(TRIM(mat!L4)))</f>
        <v>0.44</v>
      </c>
      <c r="P4" s="100">
        <f>IF(mat!M4="","",VALUE(TRIM(mat!M4)))</f>
        <v>2200000</v>
      </c>
      <c r="Q4" s="100">
        <f>IF(mat!N4="","",VALUE(TRIM(mat!N4)))</f>
        <v>0.2</v>
      </c>
      <c r="R4" s="100">
        <f>IF(mat!O4="","",VALUE(TRIM(mat!O4)))</f>
        <v>150</v>
      </c>
      <c r="S4" s="100">
        <f>IF(mat!P4="","",VALUE(TRIM(mat!P4)))</f>
        <v>0</v>
      </c>
      <c r="T4" s="100">
        <f>IF(mat!Q4="","",VALUE(TRIM(mat!Q4)))</f>
        <v>0</v>
      </c>
      <c r="U4" s="100">
        <f>IF(mat!R4="","",VALUE(TRIM(mat!R4)))</f>
        <v>0</v>
      </c>
      <c r="V4" s="100">
        <f>IF(mat!S4="","",VALUE(TRIM(mat!S4)))</f>
        <v>0</v>
      </c>
      <c r="W4" s="100">
        <f>IF(mat!T4="","",VALUE(TRIM(mat!T4)))</f>
        <v>0</v>
      </c>
      <c r="X4" s="100">
        <f>IF(mat!U4="","",VALUE(TRIM(mat!U4)))</f>
        <v>0</v>
      </c>
      <c r="Y4" s="100">
        <f>IF(mat!V4="","",VALUE(TRIM(mat!V4)))</f>
        <v>0</v>
      </c>
      <c r="Z4" s="100">
        <f>IF(mat!W4="","",VALUE(TRIM(mat!W4)))</f>
        <v>0</v>
      </c>
      <c r="AA4" s="100">
        <f>IF(mat!X4="","",VALUE(TRIM(mat!X4)))</f>
        <v>2</v>
      </c>
      <c r="AB4" s="100">
        <f>IF(mat!Y4="","",VALUE(TRIM(mat!Y4)))</f>
        <v>1</v>
      </c>
      <c r="AC4" s="100">
        <f>IF(mat!Z4="","",VALUE(TRIM(mat!Z4)))</f>
        <v>0</v>
      </c>
      <c r="AD4" s="100">
        <f>IF(mat!AA4="","",VALUE(TRIM(mat!AA4)))</f>
        <v>0</v>
      </c>
      <c r="AE4" s="100">
        <f>IF(mat!AB4="","",VALUE(TRIM(mat!AB4)))</f>
        <v>0</v>
      </c>
      <c r="AF4" s="100">
        <f>IF(mat!AC4="","",VALUE(TRIM(mat!AC4)))</f>
        <v>5</v>
      </c>
      <c r="AG4" s="100">
        <f>IF(mat!AD4="","",VALUE(TRIM(mat!AD4)))</f>
        <v>0</v>
      </c>
      <c r="AH4" s="100">
        <f>IF(mat!AE4="","",VALUE(TRIM(mat!AE4)))</f>
        <v>0</v>
      </c>
      <c r="AI4" s="100">
        <f>IF(mat!AF4="","",VALUE(TRIM(mat!AF4)))</f>
        <v>0</v>
      </c>
      <c r="AJ4" s="100">
        <f>IF(mat!AG4="","",VALUE(TRIM(mat!AG4)))</f>
        <v>1E-3</v>
      </c>
      <c r="AK4" s="100">
        <f>IF(mat!AH4="","",VALUE(TRIM(mat!AH4)))</f>
        <v>0</v>
      </c>
      <c r="AL4" s="100">
        <f>IF(mat!AI4="","",VALUE(TRIM(mat!AI4)))</f>
        <v>0</v>
      </c>
      <c r="AM4" s="100">
        <f>IF(mat!AJ4="","",VALUE(TRIM(mat!AJ4)))</f>
        <v>0</v>
      </c>
      <c r="AN4" s="100">
        <f>IF(mat!AK4="","",VALUE(TRIM(mat!AK4)))</f>
        <v>0</v>
      </c>
      <c r="AO4" s="100">
        <f>IF(mat!AL4="","",VALUE(TRIM(mat!AL4)))</f>
        <v>8</v>
      </c>
      <c r="AP4" s="100">
        <f>IF(mat!AM4="","",VALUE(TRIM(mat!AM4)))</f>
        <v>0.01</v>
      </c>
      <c r="AQ4" s="100">
        <f>IF(mat!AN4="","",VALUE(TRIM(mat!AN4)))</f>
        <v>3.1619999999999999</v>
      </c>
      <c r="AR4" s="100">
        <f>IF(mat!AO4="","",VALUE(TRIM(mat!AO4)))</f>
        <v>6</v>
      </c>
      <c r="AS4" s="100">
        <f>IF(mat!AP4="","",VALUE(TRIM(mat!AP4)))</f>
        <v>0</v>
      </c>
      <c r="AT4" s="100">
        <f>IF(mat!AQ4="","",VALUE(TRIM(mat!AQ4)))</f>
        <v>0</v>
      </c>
      <c r="AU4" s="100">
        <f>IF(mat!AR4="","",VALUE(TRIM(mat!AR4)))</f>
        <v>0</v>
      </c>
      <c r="AV4" s="100">
        <f>IF(mat!AS4="","",VALUE(TRIM(mat!AS4)))</f>
        <v>0</v>
      </c>
      <c r="AW4" s="100">
        <f>IF(mat!AT4="","",VALUE(TRIM(mat!AT4)))</f>
        <v>0</v>
      </c>
      <c r="AX4" s="100">
        <f>IF(mat!AU4="","",VALUE(TRIM(mat!AU4)))</f>
        <v>0</v>
      </c>
      <c r="AY4" s="100">
        <f>IF(mat!AV4="","",VALUE(TRIM(mat!AV4)))</f>
        <v>0</v>
      </c>
      <c r="AZ4" s="100">
        <f>IF(mat!AW4="","",VALUE(TRIM(mat!AW4)))</f>
        <v>0</v>
      </c>
      <c r="BA4" s="100">
        <f>IF(mat!AX4="","",VALUE(TRIM(mat!AX4)))</f>
        <v>0</v>
      </c>
      <c r="BB4" s="100">
        <f>IF(mat!AY4="","",VALUE(TRIM(mat!AY4)))</f>
        <v>0</v>
      </c>
      <c r="BC4" s="100">
        <f>IF(mat!AZ4="","",VALUE(TRIM(mat!AZ4)))</f>
        <v>0</v>
      </c>
      <c r="BD4" s="100">
        <f>IF(mat!BA4="","",VALUE(TRIM(mat!BA4)))</f>
        <v>0</v>
      </c>
      <c r="BE4" s="100">
        <f>IF(mat!BB4="","",VALUE(TRIM(mat!BB4)))</f>
        <v>0</v>
      </c>
    </row>
    <row r="5" spans="1:57" s="101" customFormat="1">
      <c r="A5" s="100">
        <f t="shared" si="0"/>
        <v>5</v>
      </c>
      <c r="B5" s="100">
        <f t="shared" ref="B5:B41" si="5">IFERROR(IFERROR(SEARCH("#",G5),SEARCH(":",G5)),LEN(G5)+1)</f>
        <v>10</v>
      </c>
      <c r="C5" s="100" t="str">
        <f t="shared" ref="C5:C41" si="6">IF(F5=5,TRIM(RIGHT(G5,LEN(G5)-B5)),TRIM(LEFT(G5,B5-1)))</f>
        <v>埋め土　地下水面上</v>
      </c>
      <c r="D5" s="100" t="str">
        <f>TRIM(mat!A5)</f>
        <v>MULTI-SPR.</v>
      </c>
      <c r="E5" s="100">
        <f>VALUE(TRIM(mat!B5))</f>
        <v>7</v>
      </c>
      <c r="F5" s="100">
        <f>VALUE(TRIM(mat!C5))</f>
        <v>9</v>
      </c>
      <c r="G5" s="100" t="str">
        <f>TRIM(mat!D5)</f>
        <v>埋め土　地下水面上###埋立土</v>
      </c>
      <c r="H5" s="100">
        <f>IF(mat!E5="","",VALUE(TRIM(mat!E5)))</f>
        <v>1.8</v>
      </c>
      <c r="I5" s="100">
        <f>IF(mat!F5="","",VALUE(TRIM(mat!F5)))</f>
        <v>98</v>
      </c>
      <c r="J5" s="100">
        <f>IF(mat!G5="","",VALUE(TRIM(mat!G5)))</f>
        <v>65840</v>
      </c>
      <c r="K5" s="100">
        <f>IF(mat!H5="","",VALUE(TRIM(mat!H5)))</f>
        <v>0.5</v>
      </c>
      <c r="L5" s="100">
        <f>IF(mat!I5="","",VALUE(TRIM(mat!I5)))</f>
        <v>171700</v>
      </c>
      <c r="M5" s="100">
        <f>IF(mat!J5="","",VALUE(TRIM(mat!J5)))</f>
        <v>0.5</v>
      </c>
      <c r="N5" s="100">
        <f>IF(mat!K5="","",VALUE(TRIM(mat!K5)))</f>
        <v>0.33</v>
      </c>
      <c r="O5" s="100">
        <f>IF(mat!L5="","",VALUE(TRIM(mat!L5)))</f>
        <v>0.45</v>
      </c>
      <c r="P5" s="100">
        <f>IF(mat!M5="","",VALUE(TRIM(mat!M5)))</f>
        <v>2200000</v>
      </c>
      <c r="Q5" s="100">
        <f>IF(mat!N5="","",VALUE(TRIM(mat!N5)))</f>
        <v>0.24</v>
      </c>
      <c r="R5" s="100">
        <f>IF(mat!O5="","",VALUE(TRIM(mat!O5)))</f>
        <v>0</v>
      </c>
      <c r="S5" s="100">
        <f>IF(mat!P5="","",VALUE(TRIM(mat!P5)))</f>
        <v>38.909999999999997</v>
      </c>
      <c r="T5" s="100">
        <f>IF(mat!Q5="","",VALUE(TRIM(mat!Q5)))</f>
        <v>0</v>
      </c>
      <c r="U5" s="100">
        <f>IF(mat!R5="","",VALUE(TRIM(mat!R5)))</f>
        <v>0</v>
      </c>
      <c r="V5" s="100">
        <f>IF(mat!S5="","",VALUE(TRIM(mat!S5)))</f>
        <v>0</v>
      </c>
      <c r="W5" s="100">
        <f>IF(mat!T5="","",VALUE(TRIM(mat!T5)))</f>
        <v>0</v>
      </c>
      <c r="X5" s="100">
        <f>IF(mat!U5="","",VALUE(TRIM(mat!U5)))</f>
        <v>0</v>
      </c>
      <c r="Y5" s="100">
        <f>IF(mat!V5="","",VALUE(TRIM(mat!V5)))</f>
        <v>0</v>
      </c>
      <c r="Z5" s="100">
        <f>IF(mat!W5="","",VALUE(TRIM(mat!W5)))</f>
        <v>0</v>
      </c>
      <c r="AA5" s="100">
        <f>IF(mat!X5="","",VALUE(TRIM(mat!X5)))</f>
        <v>2</v>
      </c>
      <c r="AB5" s="100">
        <f>IF(mat!Y5="","",VALUE(TRIM(mat!Y5)))</f>
        <v>1</v>
      </c>
      <c r="AC5" s="100">
        <f>IF(mat!Z5="","",VALUE(TRIM(mat!Z5)))</f>
        <v>0</v>
      </c>
      <c r="AD5" s="100">
        <f>IF(mat!AA5="","",VALUE(TRIM(mat!AA5)))</f>
        <v>0</v>
      </c>
      <c r="AE5" s="100">
        <f>IF(mat!AB5="","",VALUE(TRIM(mat!AB5)))</f>
        <v>0</v>
      </c>
      <c r="AF5" s="100">
        <f>IF(mat!AC5="","",VALUE(TRIM(mat!AC5)))</f>
        <v>5</v>
      </c>
      <c r="AG5" s="100">
        <f>IF(mat!AD5="","",VALUE(TRIM(mat!AD5)))</f>
        <v>0</v>
      </c>
      <c r="AH5" s="100">
        <f>IF(mat!AE5="","",VALUE(TRIM(mat!AE5)))</f>
        <v>0</v>
      </c>
      <c r="AI5" s="100">
        <f>IF(mat!AF5="","",VALUE(TRIM(mat!AF5)))</f>
        <v>0</v>
      </c>
      <c r="AJ5" s="100">
        <f>IF(mat!AG5="","",VALUE(TRIM(mat!AG5)))</f>
        <v>1E-3</v>
      </c>
      <c r="AK5" s="100">
        <f>IF(mat!AH5="","",VALUE(TRIM(mat!AH5)))</f>
        <v>0</v>
      </c>
      <c r="AL5" s="100">
        <f>IF(mat!AI5="","",VALUE(TRIM(mat!AI5)))</f>
        <v>0</v>
      </c>
      <c r="AM5" s="100">
        <f>IF(mat!AJ5="","",VALUE(TRIM(mat!AJ5)))</f>
        <v>0</v>
      </c>
      <c r="AN5" s="100">
        <f>IF(mat!AK5="","",VALUE(TRIM(mat!AK5)))</f>
        <v>0</v>
      </c>
      <c r="AO5" s="100">
        <f>IF(mat!AL5="","",VALUE(TRIM(mat!AL5)))</f>
        <v>8</v>
      </c>
      <c r="AP5" s="100">
        <f>IF(mat!AM5="","",VALUE(TRIM(mat!AM5)))</f>
        <v>0.01</v>
      </c>
      <c r="AQ5" s="100">
        <f>IF(mat!AN5="","",VALUE(TRIM(mat!AN5)))</f>
        <v>3.1619999999999999</v>
      </c>
      <c r="AR5" s="100">
        <f>IF(mat!AO5="","",VALUE(TRIM(mat!AO5)))</f>
        <v>6</v>
      </c>
      <c r="AS5" s="100">
        <f>IF(mat!AP5="","",VALUE(TRIM(mat!AP5)))</f>
        <v>0</v>
      </c>
      <c r="AT5" s="100">
        <f>IF(mat!AQ5="","",VALUE(TRIM(mat!AQ5)))</f>
        <v>0</v>
      </c>
      <c r="AU5" s="100">
        <f>IF(mat!AR5="","",VALUE(TRIM(mat!AR5)))</f>
        <v>0</v>
      </c>
      <c r="AV5" s="100">
        <f>IF(mat!AS5="","",VALUE(TRIM(mat!AS5)))</f>
        <v>0</v>
      </c>
      <c r="AW5" s="100">
        <f>IF(mat!AT5="","",VALUE(TRIM(mat!AT5)))</f>
        <v>0</v>
      </c>
      <c r="AX5" s="100">
        <f>IF(mat!AU5="","",VALUE(TRIM(mat!AU5)))</f>
        <v>0</v>
      </c>
      <c r="AY5" s="100">
        <f>IF(mat!AV5="","",VALUE(TRIM(mat!AV5)))</f>
        <v>0</v>
      </c>
      <c r="AZ5" s="100">
        <f>IF(mat!AW5="","",VALUE(TRIM(mat!AW5)))</f>
        <v>0</v>
      </c>
      <c r="BA5" s="100">
        <f>IF(mat!AX5="","",VALUE(TRIM(mat!AX5)))</f>
        <v>0</v>
      </c>
      <c r="BB5" s="100">
        <f>IF(mat!AY5="","",VALUE(TRIM(mat!AY5)))</f>
        <v>0</v>
      </c>
      <c r="BC5" s="100">
        <f>IF(mat!AZ5="","",VALUE(TRIM(mat!AZ5)))</f>
        <v>0</v>
      </c>
      <c r="BD5" s="100">
        <f>IF(mat!BA5="","",VALUE(TRIM(mat!BA5)))</f>
        <v>0</v>
      </c>
      <c r="BE5" s="100">
        <f>IF(mat!BB5="","",VALUE(TRIM(mat!BB5)))</f>
        <v>0</v>
      </c>
    </row>
    <row r="6" spans="1:57" s="101" customFormat="1">
      <c r="A6" s="100">
        <f t="shared" si="0"/>
        <v>6</v>
      </c>
      <c r="B6" s="100">
        <f t="shared" si="5"/>
        <v>4</v>
      </c>
      <c r="C6" s="100" t="str">
        <f t="shared" si="6"/>
        <v>埋め土</v>
      </c>
      <c r="D6" s="100" t="str">
        <f>TRIM(mat!A6)</f>
        <v>MULTI-SPR.</v>
      </c>
      <c r="E6" s="100">
        <f>VALUE(TRIM(mat!B6))</f>
        <v>8</v>
      </c>
      <c r="F6" s="100">
        <f>VALUE(TRIM(mat!C6))</f>
        <v>9</v>
      </c>
      <c r="G6" s="100" t="str">
        <f>TRIM(mat!D6)</f>
        <v>埋め土###埋立土_ITMP3=2_ITERMD=2_用</v>
      </c>
      <c r="H6" s="100">
        <f>IF(mat!E6="","",VALUE(TRIM(mat!E6)))</f>
        <v>1.8</v>
      </c>
      <c r="I6" s="100">
        <f>IF(mat!F6="","",VALUE(TRIM(mat!F6)))</f>
        <v>98</v>
      </c>
      <c r="J6" s="100">
        <f>IF(mat!G6="","",VALUE(TRIM(mat!G6)))</f>
        <v>65840</v>
      </c>
      <c r="K6" s="100">
        <f>IF(mat!H6="","",VALUE(TRIM(mat!H6)))</f>
        <v>0.5</v>
      </c>
      <c r="L6" s="100">
        <f>IF(mat!I6="","",VALUE(TRIM(mat!I6)))</f>
        <v>171700</v>
      </c>
      <c r="M6" s="100">
        <f>IF(mat!J6="","",VALUE(TRIM(mat!J6)))</f>
        <v>0.5</v>
      </c>
      <c r="N6" s="100">
        <f>IF(mat!K6="","",VALUE(TRIM(mat!K6)))</f>
        <v>0.33</v>
      </c>
      <c r="O6" s="100">
        <f>IF(mat!L6="","",VALUE(TRIM(mat!L6)))</f>
        <v>0.45</v>
      </c>
      <c r="P6" s="100">
        <f>IF(mat!M6="","",VALUE(TRIM(mat!M6)))</f>
        <v>2200000</v>
      </c>
      <c r="Q6" s="100">
        <f>IF(mat!N6="","",VALUE(TRIM(mat!N6)))</f>
        <v>0.24</v>
      </c>
      <c r="R6" s="100">
        <f>IF(mat!O6="","",VALUE(TRIM(mat!O6)))</f>
        <v>0</v>
      </c>
      <c r="S6" s="100">
        <f>IF(mat!P6="","",VALUE(TRIM(mat!P6)))</f>
        <v>38.909999999999997</v>
      </c>
      <c r="T6" s="100">
        <f>IF(mat!Q6="","",VALUE(TRIM(mat!Q6)))</f>
        <v>0</v>
      </c>
      <c r="U6" s="100">
        <f>IF(mat!R6="","",VALUE(TRIM(mat!R6)))</f>
        <v>28</v>
      </c>
      <c r="V6" s="100">
        <f>IF(mat!S6="","",VALUE(TRIM(mat!S6)))</f>
        <v>5.0000000000000001E-3</v>
      </c>
      <c r="W6" s="100">
        <f>IF(mat!T6="","",VALUE(TRIM(mat!T6)))</f>
        <v>6</v>
      </c>
      <c r="X6" s="100">
        <f>IF(mat!U6="","",VALUE(TRIM(mat!U6)))</f>
        <v>0.5</v>
      </c>
      <c r="Y6" s="100">
        <f>IF(mat!V6="","",VALUE(TRIM(mat!V6)))</f>
        <v>0.98</v>
      </c>
      <c r="Z6" s="100">
        <f>IF(mat!W6="","",VALUE(TRIM(mat!W6)))</f>
        <v>1.8</v>
      </c>
      <c r="AA6" s="100">
        <f>IF(mat!X6="","",VALUE(TRIM(mat!X6)))</f>
        <v>2</v>
      </c>
      <c r="AB6" s="100">
        <f>IF(mat!Y6="","",VALUE(TRIM(mat!Y6)))</f>
        <v>1</v>
      </c>
      <c r="AC6" s="100">
        <f>IF(mat!Z6="","",VALUE(TRIM(mat!Z6)))</f>
        <v>0</v>
      </c>
      <c r="AD6" s="100">
        <f>IF(mat!AA6="","",VALUE(TRIM(mat!AA6)))</f>
        <v>0</v>
      </c>
      <c r="AE6" s="100">
        <f>IF(mat!AB6="","",VALUE(TRIM(mat!AB6)))</f>
        <v>0</v>
      </c>
      <c r="AF6" s="100">
        <f>IF(mat!AC6="","",VALUE(TRIM(mat!AC6)))</f>
        <v>5</v>
      </c>
      <c r="AG6" s="100">
        <f>IF(mat!AD6="","",VALUE(TRIM(mat!AD6)))</f>
        <v>0</v>
      </c>
      <c r="AH6" s="100">
        <f>IF(mat!AE6="","",VALUE(TRIM(mat!AE6)))</f>
        <v>0</v>
      </c>
      <c r="AI6" s="100">
        <f>IF(mat!AF6="","",VALUE(TRIM(mat!AF6)))</f>
        <v>0</v>
      </c>
      <c r="AJ6" s="100">
        <f>IF(mat!AG6="","",VALUE(TRIM(mat!AG6)))</f>
        <v>1E-3</v>
      </c>
      <c r="AK6" s="100">
        <f>IF(mat!AH6="","",VALUE(TRIM(mat!AH6)))</f>
        <v>0</v>
      </c>
      <c r="AL6" s="100">
        <f>IF(mat!AI6="","",VALUE(TRIM(mat!AI6)))</f>
        <v>0</v>
      </c>
      <c r="AM6" s="100">
        <f>IF(mat!AJ6="","",VALUE(TRIM(mat!AJ6)))</f>
        <v>0</v>
      </c>
      <c r="AN6" s="100">
        <f>IF(mat!AK6="","",VALUE(TRIM(mat!AK6)))</f>
        <v>0</v>
      </c>
      <c r="AO6" s="100">
        <f>IF(mat!AL6="","",VALUE(TRIM(mat!AL6)))</f>
        <v>8</v>
      </c>
      <c r="AP6" s="100">
        <f>IF(mat!AM6="","",VALUE(TRIM(mat!AM6)))</f>
        <v>0.01</v>
      </c>
      <c r="AQ6" s="100">
        <f>IF(mat!AN6="","",VALUE(TRIM(mat!AN6)))</f>
        <v>3.1619999999999999</v>
      </c>
      <c r="AR6" s="100">
        <f>IF(mat!AO6="","",VALUE(TRIM(mat!AO6)))</f>
        <v>6</v>
      </c>
      <c r="AS6" s="100">
        <f>IF(mat!AP6="","",VALUE(TRIM(mat!AP6)))</f>
        <v>2</v>
      </c>
      <c r="AT6" s="100">
        <f>IF(mat!AQ6="","",VALUE(TRIM(mat!AQ6)))</f>
        <v>2</v>
      </c>
      <c r="AU6" s="100">
        <f>IF(mat!AR6="","",VALUE(TRIM(mat!AR6)))</f>
        <v>1.0000000000000001E-5</v>
      </c>
      <c r="AV6" s="100">
        <f>IF(mat!AS6="","",VALUE(TRIM(mat!AS6)))</f>
        <v>0</v>
      </c>
      <c r="AW6" s="100">
        <f>IF(mat!AT6="","",VALUE(TRIM(mat!AT6)))</f>
        <v>0</v>
      </c>
      <c r="AX6" s="100">
        <f>IF(mat!AU6="","",VALUE(TRIM(mat!AU6)))</f>
        <v>0</v>
      </c>
      <c r="AY6" s="100">
        <f>IF(mat!AV6="","",VALUE(TRIM(mat!AV6)))</f>
        <v>0</v>
      </c>
      <c r="AZ6" s="100">
        <f>IF(mat!AW6="","",VALUE(TRIM(mat!AW6)))</f>
        <v>0</v>
      </c>
      <c r="BA6" s="100">
        <f>IF(mat!AX6="","",VALUE(TRIM(mat!AX6)))</f>
        <v>0</v>
      </c>
      <c r="BB6" s="100">
        <f>IF(mat!AY6="","",VALUE(TRIM(mat!AY6)))</f>
        <v>0</v>
      </c>
      <c r="BC6" s="100">
        <f>IF(mat!AZ6="","",VALUE(TRIM(mat!AZ6)))</f>
        <v>0</v>
      </c>
      <c r="BD6" s="100">
        <f>IF(mat!BA6="","",VALUE(TRIM(mat!BA6)))</f>
        <v>0</v>
      </c>
      <c r="BE6" s="100">
        <f>IF(mat!BB6="","",VALUE(TRIM(mat!BB6)))</f>
        <v>0</v>
      </c>
    </row>
    <row r="7" spans="1:57" s="101" customFormat="1">
      <c r="A7" s="100">
        <f t="shared" si="0"/>
        <v>7</v>
      </c>
      <c r="B7" s="100">
        <f t="shared" si="5"/>
        <v>3</v>
      </c>
      <c r="C7" s="100" t="str">
        <f t="shared" si="6"/>
        <v>捨石</v>
      </c>
      <c r="D7" s="100" t="str">
        <f>TRIM(mat!A7)</f>
        <v>MULTI-SPR.</v>
      </c>
      <c r="E7" s="100">
        <f>VALUE(TRIM(mat!B7))</f>
        <v>12</v>
      </c>
      <c r="F7" s="100">
        <f>VALUE(TRIM(mat!C7))</f>
        <v>9</v>
      </c>
      <c r="G7" s="100" t="str">
        <f>TRIM(mat!D7)</f>
        <v>捨石###捨石</v>
      </c>
      <c r="H7" s="100">
        <f>IF(mat!E7="","",VALUE(TRIM(mat!E7)))</f>
        <v>2</v>
      </c>
      <c r="I7" s="100">
        <f>IF(mat!F7="","",VALUE(TRIM(mat!F7)))</f>
        <v>98</v>
      </c>
      <c r="J7" s="100">
        <f>IF(mat!G7="","",VALUE(TRIM(mat!G7)))</f>
        <v>180000</v>
      </c>
      <c r="K7" s="100">
        <f>IF(mat!H7="","",VALUE(TRIM(mat!H7)))</f>
        <v>0.5</v>
      </c>
      <c r="L7" s="100">
        <f>IF(mat!I7="","",VALUE(TRIM(mat!I7)))</f>
        <v>469400</v>
      </c>
      <c r="M7" s="100">
        <f>IF(mat!J7="","",VALUE(TRIM(mat!J7)))</f>
        <v>0.5</v>
      </c>
      <c r="N7" s="100">
        <f>IF(mat!K7="","",VALUE(TRIM(mat!K7)))</f>
        <v>0.33</v>
      </c>
      <c r="O7" s="100">
        <f>IF(mat!L7="","",VALUE(TRIM(mat!L7)))</f>
        <v>0.45</v>
      </c>
      <c r="P7" s="100">
        <f>IF(mat!M7="","",VALUE(TRIM(mat!M7)))</f>
        <v>22000</v>
      </c>
      <c r="Q7" s="100">
        <f>IF(mat!N7="","",VALUE(TRIM(mat!N7)))</f>
        <v>0.24</v>
      </c>
      <c r="R7" s="100">
        <f>IF(mat!O7="","",VALUE(TRIM(mat!O7)))</f>
        <v>20</v>
      </c>
      <c r="S7" s="100">
        <f>IF(mat!P7="","",VALUE(TRIM(mat!P7)))</f>
        <v>35</v>
      </c>
      <c r="T7" s="100">
        <f>IF(mat!Q7="","",VALUE(TRIM(mat!Q7)))</f>
        <v>1</v>
      </c>
      <c r="U7" s="100">
        <f>IF(mat!R7="","",VALUE(TRIM(mat!R7)))</f>
        <v>0</v>
      </c>
      <c r="V7" s="100">
        <f>IF(mat!S7="","",VALUE(TRIM(mat!S7)))</f>
        <v>0</v>
      </c>
      <c r="W7" s="100">
        <f>IF(mat!T7="","",VALUE(TRIM(mat!T7)))</f>
        <v>0</v>
      </c>
      <c r="X7" s="100">
        <f>IF(mat!U7="","",VALUE(TRIM(mat!U7)))</f>
        <v>0</v>
      </c>
      <c r="Y7" s="100">
        <f>IF(mat!V7="","",VALUE(TRIM(mat!V7)))</f>
        <v>0</v>
      </c>
      <c r="Z7" s="100">
        <f>IF(mat!W7="","",VALUE(TRIM(mat!W7)))</f>
        <v>0</v>
      </c>
      <c r="AA7" s="100">
        <f>IF(mat!X7="","",VALUE(TRIM(mat!X7)))</f>
        <v>2</v>
      </c>
      <c r="AB7" s="100">
        <f>IF(mat!Y7="","",VALUE(TRIM(mat!Y7)))</f>
        <v>1</v>
      </c>
      <c r="AC7" s="100">
        <f>IF(mat!Z7="","",VALUE(TRIM(mat!Z7)))</f>
        <v>0</v>
      </c>
      <c r="AD7" s="100">
        <f>IF(mat!AA7="","",VALUE(TRIM(mat!AA7)))</f>
        <v>0</v>
      </c>
      <c r="AE7" s="100">
        <f>IF(mat!AB7="","",VALUE(TRIM(mat!AB7)))</f>
        <v>0</v>
      </c>
      <c r="AF7" s="100">
        <f>IF(mat!AC7="","",VALUE(TRIM(mat!AC7)))</f>
        <v>5</v>
      </c>
      <c r="AG7" s="100">
        <f>IF(mat!AD7="","",VALUE(TRIM(mat!AD7)))</f>
        <v>0</v>
      </c>
      <c r="AH7" s="100">
        <f>IF(mat!AE7="","",VALUE(TRIM(mat!AE7)))</f>
        <v>0</v>
      </c>
      <c r="AI7" s="100">
        <f>IF(mat!AF7="","",VALUE(TRIM(mat!AF7)))</f>
        <v>0</v>
      </c>
      <c r="AJ7" s="100">
        <f>IF(mat!AG7="","",VALUE(TRIM(mat!AG7)))</f>
        <v>1E-3</v>
      </c>
      <c r="AK7" s="100">
        <f>IF(mat!AH7="","",VALUE(TRIM(mat!AH7)))</f>
        <v>0</v>
      </c>
      <c r="AL7" s="100">
        <f>IF(mat!AI7="","",VALUE(TRIM(mat!AI7)))</f>
        <v>0</v>
      </c>
      <c r="AM7" s="100">
        <f>IF(mat!AJ7="","",VALUE(TRIM(mat!AJ7)))</f>
        <v>0</v>
      </c>
      <c r="AN7" s="100">
        <f>IF(mat!AK7="","",VALUE(TRIM(mat!AK7)))</f>
        <v>0</v>
      </c>
      <c r="AO7" s="100">
        <f>IF(mat!AL7="","",VALUE(TRIM(mat!AL7)))</f>
        <v>8</v>
      </c>
      <c r="AP7" s="100">
        <f>IF(mat!AM7="","",VALUE(TRIM(mat!AM7)))</f>
        <v>0.01</v>
      </c>
      <c r="AQ7" s="100">
        <f>IF(mat!AN7="","",VALUE(TRIM(mat!AN7)))</f>
        <v>3.1619999999999999</v>
      </c>
      <c r="AR7" s="100">
        <f>IF(mat!AO7="","",VALUE(TRIM(mat!AO7)))</f>
        <v>6</v>
      </c>
      <c r="AS7" s="100">
        <f>IF(mat!AP7="","",VALUE(TRIM(mat!AP7)))</f>
        <v>0</v>
      </c>
      <c r="AT7" s="100">
        <f>IF(mat!AQ7="","",VALUE(TRIM(mat!AQ7)))</f>
        <v>0</v>
      </c>
      <c r="AU7" s="100">
        <f>IF(mat!AR7="","",VALUE(TRIM(mat!AR7)))</f>
        <v>0</v>
      </c>
      <c r="AV7" s="100">
        <f>IF(mat!AS7="","",VALUE(TRIM(mat!AS7)))</f>
        <v>0</v>
      </c>
      <c r="AW7" s="100">
        <f>IF(mat!AT7="","",VALUE(TRIM(mat!AT7)))</f>
        <v>0</v>
      </c>
      <c r="AX7" s="100">
        <f>IF(mat!AU7="","",VALUE(TRIM(mat!AU7)))</f>
        <v>0</v>
      </c>
      <c r="AY7" s="100">
        <f>IF(mat!AV7="","",VALUE(TRIM(mat!AV7)))</f>
        <v>0</v>
      </c>
      <c r="AZ7" s="100">
        <f>IF(mat!AW7="","",VALUE(TRIM(mat!AW7)))</f>
        <v>0</v>
      </c>
      <c r="BA7" s="100">
        <f>IF(mat!AX7="","",VALUE(TRIM(mat!AX7)))</f>
        <v>0</v>
      </c>
      <c r="BB7" s="100">
        <f>IF(mat!AY7="","",VALUE(TRIM(mat!AY7)))</f>
        <v>0</v>
      </c>
      <c r="BC7" s="100">
        <f>IF(mat!AZ7="","",VALUE(TRIM(mat!AZ7)))</f>
        <v>0</v>
      </c>
      <c r="BD7" s="100">
        <f>IF(mat!BA7="","",VALUE(TRIM(mat!BA7)))</f>
        <v>0</v>
      </c>
      <c r="BE7" s="100">
        <f>IF(mat!BB7="","",VALUE(TRIM(mat!BB7)))</f>
        <v>0</v>
      </c>
    </row>
    <row r="8" spans="1:57" s="101" customFormat="1">
      <c r="A8" s="100">
        <f t="shared" si="0"/>
        <v>8</v>
      </c>
      <c r="B8" s="100">
        <f t="shared" si="5"/>
        <v>4</v>
      </c>
      <c r="C8" s="100" t="str">
        <f t="shared" si="6"/>
        <v>裏込土</v>
      </c>
      <c r="D8" s="100" t="str">
        <f>TRIM(mat!A8)</f>
        <v>MULTI-SPR.</v>
      </c>
      <c r="E8" s="100">
        <f>VALUE(TRIM(mat!B8))</f>
        <v>19</v>
      </c>
      <c r="F8" s="100">
        <f>VALUE(TRIM(mat!C8))</f>
        <v>9</v>
      </c>
      <c r="G8" s="100" t="str">
        <f>TRIM(mat!D8)</f>
        <v>裏込土###捨石</v>
      </c>
      <c r="H8" s="100">
        <f>IF(mat!E8="","",VALUE(TRIM(mat!E8)))</f>
        <v>2</v>
      </c>
      <c r="I8" s="100">
        <f>IF(mat!F8="","",VALUE(TRIM(mat!F8)))</f>
        <v>98</v>
      </c>
      <c r="J8" s="100">
        <f>IF(mat!G8="","",VALUE(TRIM(mat!G8)))</f>
        <v>180000</v>
      </c>
      <c r="K8" s="100">
        <f>IF(mat!H8="","",VALUE(TRIM(mat!H8)))</f>
        <v>0.5</v>
      </c>
      <c r="L8" s="100">
        <f>IF(mat!I8="","",VALUE(TRIM(mat!I8)))</f>
        <v>469400</v>
      </c>
      <c r="M8" s="100">
        <f>IF(mat!J8="","",VALUE(TRIM(mat!J8)))</f>
        <v>0.5</v>
      </c>
      <c r="N8" s="100">
        <f>IF(mat!K8="","",VALUE(TRIM(mat!K8)))</f>
        <v>0.33</v>
      </c>
      <c r="O8" s="100">
        <f>IF(mat!L8="","",VALUE(TRIM(mat!L8)))</f>
        <v>0.45</v>
      </c>
      <c r="P8" s="100">
        <f>IF(mat!M8="","",VALUE(TRIM(mat!M8)))</f>
        <v>22000</v>
      </c>
      <c r="Q8" s="100">
        <f>IF(mat!N8="","",VALUE(TRIM(mat!N8)))</f>
        <v>0.24</v>
      </c>
      <c r="R8" s="100">
        <f>IF(mat!O8="","",VALUE(TRIM(mat!O8)))</f>
        <v>20</v>
      </c>
      <c r="S8" s="100">
        <f>IF(mat!P8="","",VALUE(TRIM(mat!P8)))</f>
        <v>35</v>
      </c>
      <c r="T8" s="100">
        <f>IF(mat!Q8="","",VALUE(TRIM(mat!Q8)))</f>
        <v>1</v>
      </c>
      <c r="U8" s="100">
        <f>IF(mat!R8="","",VALUE(TRIM(mat!R8)))</f>
        <v>0</v>
      </c>
      <c r="V8" s="100">
        <f>IF(mat!S8="","",VALUE(TRIM(mat!S8)))</f>
        <v>0</v>
      </c>
      <c r="W8" s="100">
        <f>IF(mat!T8="","",VALUE(TRIM(mat!T8)))</f>
        <v>0</v>
      </c>
      <c r="X8" s="100">
        <f>IF(mat!U8="","",VALUE(TRIM(mat!U8)))</f>
        <v>0</v>
      </c>
      <c r="Y8" s="100">
        <f>IF(mat!V8="","",VALUE(TRIM(mat!V8)))</f>
        <v>0</v>
      </c>
      <c r="Z8" s="100">
        <f>IF(mat!W8="","",VALUE(TRIM(mat!W8)))</f>
        <v>0</v>
      </c>
      <c r="AA8" s="100">
        <f>IF(mat!X8="","",VALUE(TRIM(mat!X8)))</f>
        <v>2</v>
      </c>
      <c r="AB8" s="100">
        <f>IF(mat!Y8="","",VALUE(TRIM(mat!Y8)))</f>
        <v>1</v>
      </c>
      <c r="AC8" s="100">
        <f>IF(mat!Z8="","",VALUE(TRIM(mat!Z8)))</f>
        <v>0</v>
      </c>
      <c r="AD8" s="100">
        <f>IF(mat!AA8="","",VALUE(TRIM(mat!AA8)))</f>
        <v>0</v>
      </c>
      <c r="AE8" s="100">
        <f>IF(mat!AB8="","",VALUE(TRIM(mat!AB8)))</f>
        <v>0</v>
      </c>
      <c r="AF8" s="100">
        <f>IF(mat!AC8="","",VALUE(TRIM(mat!AC8)))</f>
        <v>5</v>
      </c>
      <c r="AG8" s="100">
        <f>IF(mat!AD8="","",VALUE(TRIM(mat!AD8)))</f>
        <v>0</v>
      </c>
      <c r="AH8" s="100">
        <f>IF(mat!AE8="","",VALUE(TRIM(mat!AE8)))</f>
        <v>0</v>
      </c>
      <c r="AI8" s="100">
        <f>IF(mat!AF8="","",VALUE(TRIM(mat!AF8)))</f>
        <v>0</v>
      </c>
      <c r="AJ8" s="100">
        <f>IF(mat!AG8="","",VALUE(TRIM(mat!AG8)))</f>
        <v>1E-3</v>
      </c>
      <c r="AK8" s="100">
        <f>IF(mat!AH8="","",VALUE(TRIM(mat!AH8)))</f>
        <v>0</v>
      </c>
      <c r="AL8" s="100">
        <f>IF(mat!AI8="","",VALUE(TRIM(mat!AI8)))</f>
        <v>0</v>
      </c>
      <c r="AM8" s="100">
        <f>IF(mat!AJ8="","",VALUE(TRIM(mat!AJ8)))</f>
        <v>0</v>
      </c>
      <c r="AN8" s="100">
        <f>IF(mat!AK8="","",VALUE(TRIM(mat!AK8)))</f>
        <v>0</v>
      </c>
      <c r="AO8" s="100">
        <f>IF(mat!AL8="","",VALUE(TRIM(mat!AL8)))</f>
        <v>8</v>
      </c>
      <c r="AP8" s="100">
        <f>IF(mat!AM8="","",VALUE(TRIM(mat!AM8)))</f>
        <v>0.01</v>
      </c>
      <c r="AQ8" s="100">
        <f>IF(mat!AN8="","",VALUE(TRIM(mat!AN8)))</f>
        <v>3.1619999999999999</v>
      </c>
      <c r="AR8" s="100">
        <f>IF(mat!AO8="","",VALUE(TRIM(mat!AO8)))</f>
        <v>6</v>
      </c>
      <c r="AS8" s="100">
        <f>IF(mat!AP8="","",VALUE(TRIM(mat!AP8)))</f>
        <v>0</v>
      </c>
      <c r="AT8" s="100">
        <f>IF(mat!AQ8="","",VALUE(TRIM(mat!AQ8)))</f>
        <v>0</v>
      </c>
      <c r="AU8" s="100">
        <f>IF(mat!AR8="","",VALUE(TRIM(mat!AR8)))</f>
        <v>0</v>
      </c>
      <c r="AV8" s="100">
        <f>IF(mat!AS8="","",VALUE(TRIM(mat!AS8)))</f>
        <v>0</v>
      </c>
      <c r="AW8" s="100">
        <f>IF(mat!AT8="","",VALUE(TRIM(mat!AT8)))</f>
        <v>0</v>
      </c>
      <c r="AX8" s="100">
        <f>IF(mat!AU8="","",VALUE(TRIM(mat!AU8)))</f>
        <v>0</v>
      </c>
      <c r="AY8" s="100">
        <f>IF(mat!AV8="","",VALUE(TRIM(mat!AV8)))</f>
        <v>0</v>
      </c>
      <c r="AZ8" s="100">
        <f>IF(mat!AW8="","",VALUE(TRIM(mat!AW8)))</f>
        <v>0</v>
      </c>
      <c r="BA8" s="100">
        <f>IF(mat!AX8="","",VALUE(TRIM(mat!AX8)))</f>
        <v>0</v>
      </c>
      <c r="BB8" s="100">
        <f>IF(mat!AY8="","",VALUE(TRIM(mat!AY8)))</f>
        <v>0</v>
      </c>
      <c r="BC8" s="100">
        <f>IF(mat!AZ8="","",VALUE(TRIM(mat!AZ8)))</f>
        <v>0</v>
      </c>
      <c r="BD8" s="100">
        <f>IF(mat!BA8="","",VALUE(TRIM(mat!BA8)))</f>
        <v>0</v>
      </c>
      <c r="BE8" s="100">
        <f>IF(mat!BB8="","",VALUE(TRIM(mat!BB8)))</f>
        <v>0</v>
      </c>
    </row>
    <row r="9" spans="1:57" s="101" customFormat="1">
      <c r="A9" s="100">
        <f t="shared" si="0"/>
        <v>9</v>
      </c>
      <c r="B9" s="100">
        <f t="shared" si="5"/>
        <v>4</v>
      </c>
      <c r="C9" s="100" t="str">
        <f t="shared" si="6"/>
        <v>Ac1</v>
      </c>
      <c r="D9" s="100" t="str">
        <f>TRIM(mat!A9)</f>
        <v>MULTI-SPR.</v>
      </c>
      <c r="E9" s="100">
        <f>VALUE(TRIM(mat!B9))</f>
        <v>20</v>
      </c>
      <c r="F9" s="100">
        <f>VALUE(TRIM(mat!C9))</f>
        <v>9</v>
      </c>
      <c r="G9" s="100" t="str">
        <f>TRIM(mat!D9)</f>
        <v>Ac1###Ac1</v>
      </c>
      <c r="H9" s="100">
        <f>IF(mat!E9="","",VALUE(TRIM(mat!E9)))</f>
        <v>1.5</v>
      </c>
      <c r="I9" s="100">
        <f>IF(mat!F9="","",VALUE(TRIM(mat!F9)))</f>
        <v>5</v>
      </c>
      <c r="J9" s="100">
        <f>IF(mat!G9="","",VALUE(TRIM(mat!G9)))</f>
        <v>3750</v>
      </c>
      <c r="K9" s="100">
        <f>IF(mat!H9="","",VALUE(TRIM(mat!H9)))</f>
        <v>0.5</v>
      </c>
      <c r="L9" s="100">
        <f>IF(mat!I9="","",VALUE(TRIM(mat!I9)))</f>
        <v>9780</v>
      </c>
      <c r="M9" s="100">
        <f>IF(mat!J9="","",VALUE(TRIM(mat!J9)))</f>
        <v>0.5</v>
      </c>
      <c r="N9" s="100">
        <f>IF(mat!K9="","",VALUE(TRIM(mat!K9)))</f>
        <v>0.33</v>
      </c>
      <c r="O9" s="100">
        <f>IF(mat!L9="","",VALUE(TRIM(mat!L9)))</f>
        <v>0.67</v>
      </c>
      <c r="P9" s="100">
        <f>IF(mat!M9="","",VALUE(TRIM(mat!M9)))</f>
        <v>2200000</v>
      </c>
      <c r="Q9" s="100">
        <f>IF(mat!N9="","",VALUE(TRIM(mat!N9)))</f>
        <v>0.2</v>
      </c>
      <c r="R9" s="100">
        <f>IF(mat!O9="","",VALUE(TRIM(mat!O9)))</f>
        <v>0</v>
      </c>
      <c r="S9" s="100">
        <f>IF(mat!P9="","",VALUE(TRIM(mat!P9)))</f>
        <v>25</v>
      </c>
      <c r="T9" s="100">
        <f>IF(mat!Q9="","",VALUE(TRIM(mat!Q9)))</f>
        <v>0</v>
      </c>
      <c r="U9" s="100">
        <f>IF(mat!R9="","",VALUE(TRIM(mat!R9)))</f>
        <v>0</v>
      </c>
      <c r="V9" s="100">
        <f>IF(mat!S9="","",VALUE(TRIM(mat!S9)))</f>
        <v>0</v>
      </c>
      <c r="W9" s="100">
        <f>IF(mat!T9="","",VALUE(TRIM(mat!T9)))</f>
        <v>0</v>
      </c>
      <c r="X9" s="100">
        <f>IF(mat!U9="","",VALUE(TRIM(mat!U9)))</f>
        <v>0</v>
      </c>
      <c r="Y9" s="100">
        <f>IF(mat!V9="","",VALUE(TRIM(mat!V9)))</f>
        <v>0</v>
      </c>
      <c r="Z9" s="100">
        <f>IF(mat!W9="","",VALUE(TRIM(mat!W9)))</f>
        <v>0</v>
      </c>
      <c r="AA9" s="100">
        <f>IF(mat!X9="","",VALUE(TRIM(mat!X9)))</f>
        <v>2</v>
      </c>
      <c r="AB9" s="100">
        <f>IF(mat!Y9="","",VALUE(TRIM(mat!Y9)))</f>
        <v>1</v>
      </c>
      <c r="AC9" s="100">
        <f>IF(mat!Z9="","",VALUE(TRIM(mat!Z9)))</f>
        <v>0</v>
      </c>
      <c r="AD9" s="100">
        <f>IF(mat!AA9="","",VALUE(TRIM(mat!AA9)))</f>
        <v>0</v>
      </c>
      <c r="AE9" s="100">
        <f>IF(mat!AB9="","",VALUE(TRIM(mat!AB9)))</f>
        <v>0</v>
      </c>
      <c r="AF9" s="100">
        <f>IF(mat!AC9="","",VALUE(TRIM(mat!AC9)))</f>
        <v>5</v>
      </c>
      <c r="AG9" s="100">
        <f>IF(mat!AD9="","",VALUE(TRIM(mat!AD9)))</f>
        <v>0</v>
      </c>
      <c r="AH9" s="100">
        <f>IF(mat!AE9="","",VALUE(TRIM(mat!AE9)))</f>
        <v>0</v>
      </c>
      <c r="AI9" s="100">
        <f>IF(mat!AF9="","",VALUE(TRIM(mat!AF9)))</f>
        <v>0</v>
      </c>
      <c r="AJ9" s="100">
        <f>IF(mat!AG9="","",VALUE(TRIM(mat!AG9)))</f>
        <v>1E-3</v>
      </c>
      <c r="AK9" s="100">
        <f>IF(mat!AH9="","",VALUE(TRIM(mat!AH9)))</f>
        <v>0</v>
      </c>
      <c r="AL9" s="100">
        <f>IF(mat!AI9="","",VALUE(TRIM(mat!AI9)))</f>
        <v>0</v>
      </c>
      <c r="AM9" s="100">
        <f>IF(mat!AJ9="","",VALUE(TRIM(mat!AJ9)))</f>
        <v>0</v>
      </c>
      <c r="AN9" s="100">
        <f>IF(mat!AK9="","",VALUE(TRIM(mat!AK9)))</f>
        <v>0</v>
      </c>
      <c r="AO9" s="100">
        <f>IF(mat!AL9="","",VALUE(TRIM(mat!AL9)))</f>
        <v>8</v>
      </c>
      <c r="AP9" s="100">
        <f>IF(mat!AM9="","",VALUE(TRIM(mat!AM9)))</f>
        <v>0.01</v>
      </c>
      <c r="AQ9" s="100">
        <f>IF(mat!AN9="","",VALUE(TRIM(mat!AN9)))</f>
        <v>3.1619999999999999</v>
      </c>
      <c r="AR9" s="100">
        <f>IF(mat!AO9="","",VALUE(TRIM(mat!AO9)))</f>
        <v>6</v>
      </c>
      <c r="AS9" s="100">
        <f>IF(mat!AP9="","",VALUE(TRIM(mat!AP9)))</f>
        <v>0</v>
      </c>
      <c r="AT9" s="100">
        <f>IF(mat!AQ9="","",VALUE(TRIM(mat!AQ9)))</f>
        <v>0</v>
      </c>
      <c r="AU9" s="100">
        <f>IF(mat!AR9="","",VALUE(TRIM(mat!AR9)))</f>
        <v>0</v>
      </c>
      <c r="AV9" s="100">
        <f>IF(mat!AS9="","",VALUE(TRIM(mat!AS9)))</f>
        <v>0</v>
      </c>
      <c r="AW9" s="100">
        <f>IF(mat!AT9="","",VALUE(TRIM(mat!AT9)))</f>
        <v>0</v>
      </c>
      <c r="AX9" s="100">
        <f>IF(mat!AU9="","",VALUE(TRIM(mat!AU9)))</f>
        <v>0</v>
      </c>
      <c r="AY9" s="100">
        <f>IF(mat!AV9="","",VALUE(TRIM(mat!AV9)))</f>
        <v>0</v>
      </c>
      <c r="AZ9" s="100">
        <f>IF(mat!AW9="","",VALUE(TRIM(mat!AW9)))</f>
        <v>0</v>
      </c>
      <c r="BA9" s="100">
        <f>IF(mat!AX9="","",VALUE(TRIM(mat!AX9)))</f>
        <v>0</v>
      </c>
      <c r="BB9" s="100">
        <f>IF(mat!AY9="","",VALUE(TRIM(mat!AY9)))</f>
        <v>0</v>
      </c>
      <c r="BC9" s="100">
        <f>IF(mat!AZ9="","",VALUE(TRIM(mat!AZ9)))</f>
        <v>0</v>
      </c>
      <c r="BD9" s="100">
        <f>IF(mat!BA9="","",VALUE(TRIM(mat!BA9)))</f>
        <v>0</v>
      </c>
      <c r="BE9" s="100">
        <f>IF(mat!BB9="","",VALUE(TRIM(mat!BB9)))</f>
        <v>0</v>
      </c>
    </row>
    <row r="10" spans="1:57" s="101" customFormat="1">
      <c r="A10" s="100">
        <f t="shared" si="0"/>
        <v>10</v>
      </c>
      <c r="B10" s="100">
        <f t="shared" si="5"/>
        <v>4</v>
      </c>
      <c r="C10" s="100" t="str">
        <f t="shared" si="6"/>
        <v>Dc2</v>
      </c>
      <c r="D10" s="100" t="str">
        <f>TRIM(mat!A10)</f>
        <v>MULTI-SPR.</v>
      </c>
      <c r="E10" s="100">
        <f>VALUE(TRIM(mat!B10))</f>
        <v>31</v>
      </c>
      <c r="F10" s="100">
        <f>VALUE(TRIM(mat!C10))</f>
        <v>9</v>
      </c>
      <c r="G10" s="100" t="str">
        <f>TRIM(mat!D10)</f>
        <v>Dc2###Dc2</v>
      </c>
      <c r="H10" s="100">
        <f>IF(mat!E10="","",VALUE(TRIM(mat!E10)))</f>
        <v>1.7</v>
      </c>
      <c r="I10" s="100">
        <f>IF(mat!F10="","",VALUE(TRIM(mat!F10)))</f>
        <v>86.4</v>
      </c>
      <c r="J10" s="100">
        <f>IF(mat!G10="","",VALUE(TRIM(mat!G10)))</f>
        <v>34000</v>
      </c>
      <c r="K10" s="100">
        <f>IF(mat!H10="","",VALUE(TRIM(mat!H10)))</f>
        <v>0</v>
      </c>
      <c r="L10" s="100">
        <f>IF(mat!I10="","",VALUE(TRIM(mat!I10)))</f>
        <v>88670</v>
      </c>
      <c r="M10" s="100">
        <f>IF(mat!J10="","",VALUE(TRIM(mat!J10)))</f>
        <v>0</v>
      </c>
      <c r="N10" s="100">
        <f>IF(mat!K10="","",VALUE(TRIM(mat!K10)))</f>
        <v>0.33</v>
      </c>
      <c r="O10" s="100">
        <f>IF(mat!L10="","",VALUE(TRIM(mat!L10)))</f>
        <v>0.55000000000000004</v>
      </c>
      <c r="P10" s="100">
        <f>IF(mat!M10="","",VALUE(TRIM(mat!M10)))</f>
        <v>2200000</v>
      </c>
      <c r="Q10" s="100">
        <f>IF(mat!N10="","",VALUE(TRIM(mat!N10)))</f>
        <v>0.2</v>
      </c>
      <c r="R10" s="100">
        <f>IF(mat!O10="","",VALUE(TRIM(mat!O10)))</f>
        <v>100</v>
      </c>
      <c r="S10" s="100">
        <f>IF(mat!P10="","",VALUE(TRIM(mat!P10)))</f>
        <v>0</v>
      </c>
      <c r="T10" s="100">
        <f>IF(mat!Q10="","",VALUE(TRIM(mat!Q10)))</f>
        <v>0</v>
      </c>
      <c r="U10" s="100">
        <f>IF(mat!R10="","",VALUE(TRIM(mat!R10)))</f>
        <v>0</v>
      </c>
      <c r="V10" s="100">
        <f>IF(mat!S10="","",VALUE(TRIM(mat!S10)))</f>
        <v>0</v>
      </c>
      <c r="W10" s="100">
        <f>IF(mat!T10="","",VALUE(TRIM(mat!T10)))</f>
        <v>0</v>
      </c>
      <c r="X10" s="100">
        <f>IF(mat!U10="","",VALUE(TRIM(mat!U10)))</f>
        <v>0</v>
      </c>
      <c r="Y10" s="100">
        <f>IF(mat!V10="","",VALUE(TRIM(mat!V10)))</f>
        <v>0</v>
      </c>
      <c r="Z10" s="100">
        <f>IF(mat!W10="","",VALUE(TRIM(mat!W10)))</f>
        <v>0</v>
      </c>
      <c r="AA10" s="100">
        <f>IF(mat!X10="","",VALUE(TRIM(mat!X10)))</f>
        <v>2</v>
      </c>
      <c r="AB10" s="100">
        <f>IF(mat!Y10="","",VALUE(TRIM(mat!Y10)))</f>
        <v>1</v>
      </c>
      <c r="AC10" s="100">
        <f>IF(mat!Z10="","",VALUE(TRIM(mat!Z10)))</f>
        <v>0</v>
      </c>
      <c r="AD10" s="100">
        <f>IF(mat!AA10="","",VALUE(TRIM(mat!AA10)))</f>
        <v>0</v>
      </c>
      <c r="AE10" s="100">
        <f>IF(mat!AB10="","",VALUE(TRIM(mat!AB10)))</f>
        <v>0</v>
      </c>
      <c r="AF10" s="100">
        <f>IF(mat!AC10="","",VALUE(TRIM(mat!AC10)))</f>
        <v>5</v>
      </c>
      <c r="AG10" s="100">
        <f>IF(mat!AD10="","",VALUE(TRIM(mat!AD10)))</f>
        <v>0</v>
      </c>
      <c r="AH10" s="100">
        <f>IF(mat!AE10="","",VALUE(TRIM(mat!AE10)))</f>
        <v>0</v>
      </c>
      <c r="AI10" s="100">
        <f>IF(mat!AF10="","",VALUE(TRIM(mat!AF10)))</f>
        <v>0</v>
      </c>
      <c r="AJ10" s="100">
        <f>IF(mat!AG10="","",VALUE(TRIM(mat!AG10)))</f>
        <v>1E-3</v>
      </c>
      <c r="AK10" s="100">
        <f>IF(mat!AH10="","",VALUE(TRIM(mat!AH10)))</f>
        <v>0</v>
      </c>
      <c r="AL10" s="100">
        <f>IF(mat!AI10="","",VALUE(TRIM(mat!AI10)))</f>
        <v>0</v>
      </c>
      <c r="AM10" s="100">
        <f>IF(mat!AJ10="","",VALUE(TRIM(mat!AJ10)))</f>
        <v>0</v>
      </c>
      <c r="AN10" s="100">
        <f>IF(mat!AK10="","",VALUE(TRIM(mat!AK10)))</f>
        <v>0</v>
      </c>
      <c r="AO10" s="100">
        <f>IF(mat!AL10="","",VALUE(TRIM(mat!AL10)))</f>
        <v>8</v>
      </c>
      <c r="AP10" s="100">
        <f>IF(mat!AM10="","",VALUE(TRIM(mat!AM10)))</f>
        <v>0.01</v>
      </c>
      <c r="AQ10" s="100">
        <f>IF(mat!AN10="","",VALUE(TRIM(mat!AN10)))</f>
        <v>3.1619999999999999</v>
      </c>
      <c r="AR10" s="100">
        <f>IF(mat!AO10="","",VALUE(TRIM(mat!AO10)))</f>
        <v>6</v>
      </c>
      <c r="AS10" s="100">
        <f>IF(mat!AP10="","",VALUE(TRIM(mat!AP10)))</f>
        <v>0</v>
      </c>
      <c r="AT10" s="100">
        <f>IF(mat!AQ10="","",VALUE(TRIM(mat!AQ10)))</f>
        <v>0</v>
      </c>
      <c r="AU10" s="100">
        <f>IF(mat!AR10="","",VALUE(TRIM(mat!AR10)))</f>
        <v>0</v>
      </c>
      <c r="AV10" s="100">
        <f>IF(mat!AS10="","",VALUE(TRIM(mat!AS10)))</f>
        <v>0</v>
      </c>
      <c r="AW10" s="100">
        <f>IF(mat!AT10="","",VALUE(TRIM(mat!AT10)))</f>
        <v>0</v>
      </c>
      <c r="AX10" s="100">
        <f>IF(mat!AU10="","",VALUE(TRIM(mat!AU10)))</f>
        <v>0</v>
      </c>
      <c r="AY10" s="100">
        <f>IF(mat!AV10="","",VALUE(TRIM(mat!AV10)))</f>
        <v>0</v>
      </c>
      <c r="AZ10" s="100">
        <f>IF(mat!AW10="","",VALUE(TRIM(mat!AW10)))</f>
        <v>0</v>
      </c>
      <c r="BA10" s="100">
        <f>IF(mat!AX10="","",VALUE(TRIM(mat!AX10)))</f>
        <v>0</v>
      </c>
      <c r="BB10" s="100">
        <f>IF(mat!AY10="","",VALUE(TRIM(mat!AY10)))</f>
        <v>0</v>
      </c>
      <c r="BC10" s="100">
        <f>IF(mat!AZ10="","",VALUE(TRIM(mat!AZ10)))</f>
        <v>0</v>
      </c>
      <c r="BD10" s="100">
        <f>IF(mat!BA10="","",VALUE(TRIM(mat!BA10)))</f>
        <v>0</v>
      </c>
      <c r="BE10" s="100">
        <f>IF(mat!BB10="","",VALUE(TRIM(mat!BB10)))</f>
        <v>0</v>
      </c>
    </row>
    <row r="11" spans="1:57" s="101" customFormat="1">
      <c r="A11" s="100">
        <f t="shared" si="0"/>
        <v>11</v>
      </c>
      <c r="B11" s="100">
        <f t="shared" si="5"/>
        <v>4</v>
      </c>
      <c r="C11" s="100" t="str">
        <f t="shared" si="6"/>
        <v>Dg1</v>
      </c>
      <c r="D11" s="100" t="str">
        <f>TRIM(mat!A11)</f>
        <v>MULTI-SPR.</v>
      </c>
      <c r="E11" s="100">
        <f>VALUE(TRIM(mat!B11))</f>
        <v>32</v>
      </c>
      <c r="F11" s="100">
        <f>VALUE(TRIM(mat!C11))</f>
        <v>9</v>
      </c>
      <c r="G11" s="100" t="str">
        <f>TRIM(mat!D11)</f>
        <v>Dg1###Dg1</v>
      </c>
      <c r="H11" s="100">
        <f>IF(mat!E11="","",VALUE(TRIM(mat!E11)))</f>
        <v>2</v>
      </c>
      <c r="I11" s="100">
        <f>IF(mat!F11="","",VALUE(TRIM(mat!F11)))</f>
        <v>98</v>
      </c>
      <c r="J11" s="100">
        <f>IF(mat!G11="","",VALUE(TRIM(mat!G11)))</f>
        <v>228200</v>
      </c>
      <c r="K11" s="100">
        <f>IF(mat!H11="","",VALUE(TRIM(mat!H11)))</f>
        <v>0.5</v>
      </c>
      <c r="L11" s="100">
        <f>IF(mat!I11="","",VALUE(TRIM(mat!I11)))</f>
        <v>595200</v>
      </c>
      <c r="M11" s="100">
        <f>IF(mat!J11="","",VALUE(TRIM(mat!J11)))</f>
        <v>0.5</v>
      </c>
      <c r="N11" s="100">
        <f>IF(mat!K11="","",VALUE(TRIM(mat!K11)))</f>
        <v>0.33</v>
      </c>
      <c r="O11" s="100">
        <f>IF(mat!L11="","",VALUE(TRIM(mat!L11)))</f>
        <v>0.45</v>
      </c>
      <c r="P11" s="100">
        <f>IF(mat!M11="","",VALUE(TRIM(mat!M11)))</f>
        <v>2200000</v>
      </c>
      <c r="Q11" s="100">
        <f>IF(mat!N11="","",VALUE(TRIM(mat!N11)))</f>
        <v>0.24</v>
      </c>
      <c r="R11" s="100">
        <f>IF(mat!O11="","",VALUE(TRIM(mat!O11)))</f>
        <v>0</v>
      </c>
      <c r="S11" s="100">
        <f>IF(mat!P11="","",VALUE(TRIM(mat!P11)))</f>
        <v>44.49</v>
      </c>
      <c r="T11" s="100">
        <f>IF(mat!Q11="","",VALUE(TRIM(mat!Q11)))</f>
        <v>0</v>
      </c>
      <c r="U11" s="100">
        <f>IF(mat!R11="","",VALUE(TRIM(mat!R11)))</f>
        <v>0</v>
      </c>
      <c r="V11" s="100">
        <f>IF(mat!S11="","",VALUE(TRIM(mat!S11)))</f>
        <v>0</v>
      </c>
      <c r="W11" s="100">
        <f>IF(mat!T11="","",VALUE(TRIM(mat!T11)))</f>
        <v>0</v>
      </c>
      <c r="X11" s="100">
        <f>IF(mat!U11="","",VALUE(TRIM(mat!U11)))</f>
        <v>0</v>
      </c>
      <c r="Y11" s="100">
        <f>IF(mat!V11="","",VALUE(TRIM(mat!V11)))</f>
        <v>0</v>
      </c>
      <c r="Z11" s="100">
        <f>IF(mat!W11="","",VALUE(TRIM(mat!W11)))</f>
        <v>0</v>
      </c>
      <c r="AA11" s="100">
        <f>IF(mat!X11="","",VALUE(TRIM(mat!X11)))</f>
        <v>2</v>
      </c>
      <c r="AB11" s="100">
        <f>IF(mat!Y11="","",VALUE(TRIM(mat!Y11)))</f>
        <v>1</v>
      </c>
      <c r="AC11" s="100">
        <f>IF(mat!Z11="","",VALUE(TRIM(mat!Z11)))</f>
        <v>0</v>
      </c>
      <c r="AD11" s="100">
        <f>IF(mat!AA11="","",VALUE(TRIM(mat!AA11)))</f>
        <v>0</v>
      </c>
      <c r="AE11" s="100">
        <f>IF(mat!AB11="","",VALUE(TRIM(mat!AB11)))</f>
        <v>0</v>
      </c>
      <c r="AF11" s="100">
        <f>IF(mat!AC11="","",VALUE(TRIM(mat!AC11)))</f>
        <v>5</v>
      </c>
      <c r="AG11" s="100">
        <f>IF(mat!AD11="","",VALUE(TRIM(mat!AD11)))</f>
        <v>0</v>
      </c>
      <c r="AH11" s="100">
        <f>IF(mat!AE11="","",VALUE(TRIM(mat!AE11)))</f>
        <v>0</v>
      </c>
      <c r="AI11" s="100">
        <f>IF(mat!AF11="","",VALUE(TRIM(mat!AF11)))</f>
        <v>0</v>
      </c>
      <c r="AJ11" s="100">
        <f>IF(mat!AG11="","",VALUE(TRIM(mat!AG11)))</f>
        <v>1E-3</v>
      </c>
      <c r="AK11" s="100">
        <f>IF(mat!AH11="","",VALUE(TRIM(mat!AH11)))</f>
        <v>0</v>
      </c>
      <c r="AL11" s="100">
        <f>IF(mat!AI11="","",VALUE(TRIM(mat!AI11)))</f>
        <v>0</v>
      </c>
      <c r="AM11" s="100">
        <f>IF(mat!AJ11="","",VALUE(TRIM(mat!AJ11)))</f>
        <v>0</v>
      </c>
      <c r="AN11" s="100">
        <f>IF(mat!AK11="","",VALUE(TRIM(mat!AK11)))</f>
        <v>0</v>
      </c>
      <c r="AO11" s="100">
        <f>IF(mat!AL11="","",VALUE(TRIM(mat!AL11)))</f>
        <v>8</v>
      </c>
      <c r="AP11" s="100">
        <f>IF(mat!AM11="","",VALUE(TRIM(mat!AM11)))</f>
        <v>0.01</v>
      </c>
      <c r="AQ11" s="100">
        <f>IF(mat!AN11="","",VALUE(TRIM(mat!AN11)))</f>
        <v>3.1619999999999999</v>
      </c>
      <c r="AR11" s="100">
        <f>IF(mat!AO11="","",VALUE(TRIM(mat!AO11)))</f>
        <v>6</v>
      </c>
      <c r="AS11" s="100">
        <f>IF(mat!AP11="","",VALUE(TRIM(mat!AP11)))</f>
        <v>0</v>
      </c>
      <c r="AT11" s="100">
        <f>IF(mat!AQ11="","",VALUE(TRIM(mat!AQ11)))</f>
        <v>0</v>
      </c>
      <c r="AU11" s="100">
        <f>IF(mat!AR11="","",VALUE(TRIM(mat!AR11)))</f>
        <v>0</v>
      </c>
      <c r="AV11" s="100">
        <f>IF(mat!AS11="","",VALUE(TRIM(mat!AS11)))</f>
        <v>0</v>
      </c>
      <c r="AW11" s="100">
        <f>IF(mat!AT11="","",VALUE(TRIM(mat!AT11)))</f>
        <v>0</v>
      </c>
      <c r="AX11" s="100">
        <f>IF(mat!AU11="","",VALUE(TRIM(mat!AU11)))</f>
        <v>0</v>
      </c>
      <c r="AY11" s="100">
        <f>IF(mat!AV11="","",VALUE(TRIM(mat!AV11)))</f>
        <v>0</v>
      </c>
      <c r="AZ11" s="100">
        <f>IF(mat!AW11="","",VALUE(TRIM(mat!AW11)))</f>
        <v>0</v>
      </c>
      <c r="BA11" s="100">
        <f>IF(mat!AX11="","",VALUE(TRIM(mat!AX11)))</f>
        <v>0</v>
      </c>
      <c r="BB11" s="100">
        <f>IF(mat!AY11="","",VALUE(TRIM(mat!AY11)))</f>
        <v>0</v>
      </c>
      <c r="BC11" s="100">
        <f>IF(mat!AZ11="","",VALUE(TRIM(mat!AZ11)))</f>
        <v>0</v>
      </c>
      <c r="BD11" s="100">
        <f>IF(mat!BA11="","",VALUE(TRIM(mat!BA11)))</f>
        <v>0</v>
      </c>
      <c r="BE11" s="100">
        <f>IF(mat!BB11="","",VALUE(TRIM(mat!BB11)))</f>
        <v>0</v>
      </c>
    </row>
    <row r="12" spans="1:57" s="109" customFormat="1">
      <c r="A12" s="108">
        <f t="shared" si="0"/>
        <v>12</v>
      </c>
      <c r="B12" s="108"/>
      <c r="C12" s="108" t="str">
        <f>G12</f>
        <v>XHED</v>
      </c>
      <c r="D12" s="108" t="str">
        <f>TRIM(mat!A12)</f>
        <v>ELEMENT-TYPE</v>
      </c>
      <c r="E12" s="108" t="str">
        <f>TRIM(mat!B12)</f>
        <v>MA</v>
      </c>
      <c r="F12" s="108" t="str">
        <f>TRIM(mat!C12)</f>
        <v>IEL</v>
      </c>
      <c r="G12" s="108" t="str">
        <f>TRIM(mat!D12)</f>
        <v>XHED</v>
      </c>
      <c r="H12" s="108" t="str">
        <f>TRIM(mat!E12)</f>
        <v>RHO</v>
      </c>
      <c r="I12" s="108" t="str">
        <f>TRIM(mat!F12)</f>
        <v>E</v>
      </c>
      <c r="J12" s="108" t="str">
        <f>TRIM(mat!G12)</f>
        <v>POI</v>
      </c>
      <c r="K12" s="108" t="str">
        <f>TRIM(mat!H12)</f>
        <v>L</v>
      </c>
      <c r="L12" s="108" t="str">
        <f>TRIM(mat!I12)</f>
        <v>LR</v>
      </c>
      <c r="M12" s="108" t="str">
        <f>TRIM(mat!J12)</f>
        <v>JOINTS</v>
      </c>
      <c r="N12" s="108" t="str">
        <f>TRIM(mat!K12)</f>
        <v>IUST</v>
      </c>
      <c r="O12" s="108" t="str">
        <f>TRIM(mat!L12)</f>
        <v>KILL</v>
      </c>
      <c r="P12" s="108" t="str">
        <f>TRIM(mat!M12)</f>
        <v>WIDTH</v>
      </c>
      <c r="Q12" s="108" t="str">
        <f>TRIM(mat!N12)</f>
        <v>IRYL</v>
      </c>
      <c r="R12" s="108" t="str">
        <f>TRIM(mat!O12)</f>
        <v>ALPHAE</v>
      </c>
      <c r="S12" s="108" t="str">
        <f>TRIM(mat!P12)</f>
        <v>BETAE</v>
      </c>
      <c r="T12" s="108" t="str">
        <f>TRIM(mat!Q12)</f>
        <v/>
      </c>
      <c r="U12" s="108" t="str">
        <f>TRIM(mat!R12)</f>
        <v/>
      </c>
      <c r="V12" s="108" t="str">
        <f>TRIM(mat!S12)</f>
        <v/>
      </c>
      <c r="W12" s="108" t="str">
        <f>TRIM(mat!T12)</f>
        <v/>
      </c>
      <c r="X12" s="108" t="str">
        <f>TRIM(mat!U12)</f>
        <v/>
      </c>
      <c r="Y12" s="108" t="str">
        <f>TRIM(mat!V12)</f>
        <v/>
      </c>
      <c r="Z12" s="108" t="str">
        <f>TRIM(mat!W12)</f>
        <v/>
      </c>
      <c r="AA12" s="108" t="str">
        <f>TRIM(mat!X12)</f>
        <v/>
      </c>
      <c r="AB12" s="108" t="str">
        <f>TRIM(mat!Y12)</f>
        <v/>
      </c>
      <c r="AC12" s="108" t="str">
        <f>TRIM(mat!Z12)</f>
        <v/>
      </c>
      <c r="AD12" s="108" t="str">
        <f>TRIM(mat!AA12)</f>
        <v/>
      </c>
      <c r="AE12" s="108" t="str">
        <f>TRIM(mat!AB12)</f>
        <v/>
      </c>
      <c r="AF12" s="108" t="str">
        <f>TRIM(mat!AC12)</f>
        <v/>
      </c>
      <c r="AG12" s="108" t="str">
        <f>TRIM(mat!AD12)</f>
        <v/>
      </c>
      <c r="AH12" s="108" t="str">
        <f>TRIM(mat!AE12)</f>
        <v/>
      </c>
      <c r="AI12" s="108" t="str">
        <f>TRIM(mat!AF12)</f>
        <v/>
      </c>
      <c r="AJ12" s="108" t="str">
        <f>TRIM(mat!AG12)</f>
        <v/>
      </c>
      <c r="AK12" s="108" t="str">
        <f>TRIM(mat!AH12)</f>
        <v/>
      </c>
      <c r="AL12" s="108" t="str">
        <f>TRIM(mat!AI12)</f>
        <v/>
      </c>
      <c r="AM12" s="108" t="str">
        <f>TRIM(mat!AJ12)</f>
        <v/>
      </c>
      <c r="AN12" s="108" t="str">
        <f>TRIM(mat!AK12)</f>
        <v/>
      </c>
      <c r="AO12" s="108" t="str">
        <f>TRIM(mat!AL12)</f>
        <v/>
      </c>
      <c r="AP12" s="108" t="str">
        <f>TRIM(mat!AM12)</f>
        <v/>
      </c>
      <c r="AQ12" s="108" t="str">
        <f>TRIM(mat!AN12)</f>
        <v/>
      </c>
      <c r="AR12" s="108" t="str">
        <f>TRIM(mat!AO12)</f>
        <v/>
      </c>
      <c r="AS12" s="108" t="str">
        <f>TRIM(mat!AP12)</f>
        <v/>
      </c>
      <c r="AT12" s="108" t="str">
        <f>TRIM(mat!AQ12)</f>
        <v/>
      </c>
      <c r="AU12" s="108" t="str">
        <f>TRIM(mat!AR12)</f>
        <v/>
      </c>
      <c r="AV12" s="108" t="str">
        <f>TRIM(mat!AS12)</f>
        <v/>
      </c>
      <c r="AW12" s="108" t="str">
        <f>TRIM(mat!AT12)</f>
        <v/>
      </c>
      <c r="AX12" s="108" t="str">
        <f>TRIM(mat!AU12)</f>
        <v/>
      </c>
      <c r="AY12" s="108" t="str">
        <f>TRIM(mat!AV12)</f>
        <v/>
      </c>
      <c r="AZ12" s="108" t="str">
        <f>TRIM(mat!AW12)</f>
        <v/>
      </c>
      <c r="BA12" s="108" t="str">
        <f>TRIM(mat!AX12)</f>
        <v/>
      </c>
      <c r="BB12" s="108" t="str">
        <f>TRIM(mat!AY12)</f>
        <v/>
      </c>
      <c r="BC12" s="108" t="str">
        <f>TRIM(mat!AZ12)</f>
        <v/>
      </c>
      <c r="BD12" s="108" t="str">
        <f>TRIM(mat!BA12)</f>
        <v/>
      </c>
      <c r="BE12" s="108" t="str">
        <f>TRIM(mat!BB12)</f>
        <v/>
      </c>
    </row>
    <row r="13" spans="1:57" s="101" customFormat="1">
      <c r="A13" s="100">
        <f t="shared" si="0"/>
        <v>13</v>
      </c>
      <c r="B13" s="100">
        <f t="shared" si="5"/>
        <v>9</v>
      </c>
      <c r="C13" s="100" t="str">
        <f t="shared" si="6"/>
        <v>嵩上げ地下水面上</v>
      </c>
      <c r="D13" s="100" t="str">
        <f>TRIM(mat!A13)</f>
        <v>LIN-PLANE</v>
      </c>
      <c r="E13" s="100">
        <f>VALUE(TRIM(mat!B13))</f>
        <v>15</v>
      </c>
      <c r="F13" s="100">
        <f>VALUE(TRIM(mat!C13))</f>
        <v>3</v>
      </c>
      <c r="G13" s="100" t="str">
        <f>TRIM(mat!D13)</f>
        <v>嵩上げ地下水面上###未定義(15)</v>
      </c>
      <c r="H13" s="100">
        <f>IF(mat!E13="","",VALUE(TRIM(mat!E13)))</f>
        <v>2.35</v>
      </c>
      <c r="I13" s="100">
        <f>IF(mat!F13="","",VALUE(TRIM(mat!F13)))</f>
        <v>29500000</v>
      </c>
      <c r="J13" s="100">
        <f>IF(mat!G13="","",VALUE(TRIM(mat!G13)))</f>
        <v>0.17</v>
      </c>
      <c r="K13" s="100">
        <f>IF(mat!H13="","",VALUE(TRIM(mat!H13)))</f>
        <v>2</v>
      </c>
      <c r="L13" s="100">
        <f>IF(mat!I13="","",VALUE(TRIM(mat!I13)))</f>
        <v>2</v>
      </c>
      <c r="M13" s="100">
        <f>IF(mat!J13="","",VALUE(TRIM(mat!J13)))</f>
        <v>1</v>
      </c>
      <c r="N13" s="100">
        <f>IF(mat!K13="","",VALUE(TRIM(mat!K13)))</f>
        <v>0</v>
      </c>
      <c r="O13" s="100">
        <f>IF(mat!L13="","",VALUE(TRIM(mat!L13)))</f>
        <v>0</v>
      </c>
      <c r="P13" s="100">
        <f>IF(mat!M13="","",VALUE(TRIM(mat!M13)))</f>
        <v>5</v>
      </c>
      <c r="Q13" s="100">
        <f>IF(mat!N13="","",VALUE(TRIM(mat!N13)))</f>
        <v>0</v>
      </c>
      <c r="R13" s="100">
        <f>IF(mat!O13="","",VALUE(TRIM(mat!O13)))</f>
        <v>0</v>
      </c>
      <c r="S13" s="100">
        <f>IF(mat!P13="","",VALUE(TRIM(mat!P13)))</f>
        <v>0</v>
      </c>
      <c r="T13" s="100" t="str">
        <f>IF(mat!Q13="","",VALUE(TRIM(mat!Q13)))</f>
        <v/>
      </c>
      <c r="U13" s="100" t="str">
        <f>IF(mat!R13="","",VALUE(TRIM(mat!R13)))</f>
        <v/>
      </c>
      <c r="V13" s="100" t="str">
        <f>IF(mat!S13="","",VALUE(TRIM(mat!S13)))</f>
        <v/>
      </c>
      <c r="W13" s="100" t="str">
        <f>IF(mat!T13="","",VALUE(TRIM(mat!T13)))</f>
        <v/>
      </c>
      <c r="X13" s="100" t="str">
        <f>IF(mat!U13="","",VALUE(TRIM(mat!U13)))</f>
        <v/>
      </c>
      <c r="Y13" s="100" t="str">
        <f>IF(mat!V13="","",VALUE(TRIM(mat!V13)))</f>
        <v/>
      </c>
      <c r="Z13" s="100" t="str">
        <f>IF(mat!W13="","",VALUE(TRIM(mat!W13)))</f>
        <v/>
      </c>
      <c r="AA13" s="100" t="str">
        <f>IF(mat!X13="","",VALUE(TRIM(mat!X13)))</f>
        <v/>
      </c>
      <c r="AB13" s="100" t="str">
        <f>IF(mat!Y13="","",VALUE(TRIM(mat!Y13)))</f>
        <v/>
      </c>
      <c r="AC13" s="100" t="str">
        <f>IF(mat!Z13="","",VALUE(TRIM(mat!Z13)))</f>
        <v/>
      </c>
      <c r="AD13" s="100" t="str">
        <f>IF(mat!AA13="","",VALUE(TRIM(mat!AA13)))</f>
        <v/>
      </c>
      <c r="AE13" s="100" t="str">
        <f>IF(mat!AB13="","",VALUE(TRIM(mat!AB13)))</f>
        <v/>
      </c>
      <c r="AF13" s="100" t="str">
        <f>IF(mat!AC13="","",VALUE(TRIM(mat!AC13)))</f>
        <v/>
      </c>
      <c r="AG13" s="100" t="str">
        <f>IF(mat!AD13="","",VALUE(TRIM(mat!AD13)))</f>
        <v/>
      </c>
      <c r="AH13" s="100" t="str">
        <f>IF(mat!AE13="","",VALUE(TRIM(mat!AE13)))</f>
        <v/>
      </c>
      <c r="AI13" s="100" t="str">
        <f>IF(mat!AF13="","",VALUE(TRIM(mat!AF13)))</f>
        <v/>
      </c>
      <c r="AJ13" s="100" t="str">
        <f>IF(mat!AG13="","",VALUE(TRIM(mat!AG13)))</f>
        <v/>
      </c>
      <c r="AK13" s="100" t="str">
        <f>IF(mat!AH13="","",VALUE(TRIM(mat!AH13)))</f>
        <v/>
      </c>
      <c r="AL13" s="100" t="str">
        <f>IF(mat!AI13="","",VALUE(TRIM(mat!AI13)))</f>
        <v/>
      </c>
      <c r="AM13" s="100" t="str">
        <f>IF(mat!AJ13="","",VALUE(TRIM(mat!AJ13)))</f>
        <v/>
      </c>
      <c r="AN13" s="100" t="str">
        <f>IF(mat!AK13="","",VALUE(TRIM(mat!AK13)))</f>
        <v/>
      </c>
      <c r="AO13" s="100" t="str">
        <f>IF(mat!AL13="","",VALUE(TRIM(mat!AL13)))</f>
        <v/>
      </c>
      <c r="AP13" s="100" t="str">
        <f>IF(mat!AM13="","",VALUE(TRIM(mat!AM13)))</f>
        <v/>
      </c>
      <c r="AQ13" s="100" t="str">
        <f>IF(mat!AN13="","",VALUE(TRIM(mat!AN13)))</f>
        <v/>
      </c>
      <c r="AR13" s="100" t="str">
        <f>IF(mat!AO13="","",VALUE(TRIM(mat!AO13)))</f>
        <v/>
      </c>
      <c r="AS13" s="100" t="str">
        <f>IF(mat!AP13="","",VALUE(TRIM(mat!AP13)))</f>
        <v/>
      </c>
      <c r="AT13" s="100" t="str">
        <f>IF(mat!AQ13="","",VALUE(TRIM(mat!AQ13)))</f>
        <v/>
      </c>
      <c r="AU13" s="100" t="str">
        <f>IF(mat!AR13="","",VALUE(TRIM(mat!AR13)))</f>
        <v/>
      </c>
      <c r="AV13" s="100" t="str">
        <f>IF(mat!AS13="","",VALUE(TRIM(mat!AS13)))</f>
        <v/>
      </c>
      <c r="AW13" s="100" t="str">
        <f>IF(mat!AT13="","",VALUE(TRIM(mat!AT13)))</f>
        <v/>
      </c>
      <c r="AX13" s="100" t="str">
        <f>IF(mat!AU13="","",VALUE(TRIM(mat!AU13)))</f>
        <v/>
      </c>
      <c r="AY13" s="100" t="str">
        <f>IF(mat!AV13="","",VALUE(TRIM(mat!AV13)))</f>
        <v/>
      </c>
      <c r="AZ13" s="100" t="str">
        <f>IF(mat!AW13="","",VALUE(TRIM(mat!AW13)))</f>
        <v/>
      </c>
      <c r="BA13" s="100" t="str">
        <f>IF(mat!AX13="","",VALUE(TRIM(mat!AX13)))</f>
        <v/>
      </c>
      <c r="BB13" s="100" t="str">
        <f>IF(mat!AY13="","",VALUE(TRIM(mat!AY13)))</f>
        <v/>
      </c>
      <c r="BC13" s="100" t="str">
        <f>IF(mat!AZ13="","",VALUE(TRIM(mat!AZ13)))</f>
        <v/>
      </c>
      <c r="BD13" s="100" t="str">
        <f>IF(mat!BA13="","",VALUE(TRIM(mat!BA13)))</f>
        <v/>
      </c>
      <c r="BE13" s="100" t="str">
        <f>IF(mat!BB13="","",VALUE(TRIM(mat!BB13)))</f>
        <v/>
      </c>
    </row>
    <row r="14" spans="1:57" s="101" customFormat="1">
      <c r="A14" s="100">
        <f t="shared" si="0"/>
        <v>14</v>
      </c>
      <c r="B14" s="100">
        <f t="shared" si="5"/>
        <v>10</v>
      </c>
      <c r="C14" s="100" t="str">
        <f t="shared" si="6"/>
        <v>嵩上げコンクリート</v>
      </c>
      <c r="D14" s="100" t="str">
        <f>TRIM(mat!A14)</f>
        <v>LIN-PLANE</v>
      </c>
      <c r="E14" s="100">
        <f>VALUE(TRIM(mat!B14))</f>
        <v>16</v>
      </c>
      <c r="F14" s="100">
        <f>VALUE(TRIM(mat!C14))</f>
        <v>3</v>
      </c>
      <c r="G14" s="100" t="str">
        <f>TRIM(mat!D14)</f>
        <v>嵩上げコンクリート###未定義(16)</v>
      </c>
      <c r="H14" s="100">
        <f>IF(mat!E14="","",VALUE(TRIM(mat!E14)))</f>
        <v>2.35</v>
      </c>
      <c r="I14" s="100">
        <f>IF(mat!F14="","",VALUE(TRIM(mat!F14)))</f>
        <v>29500000</v>
      </c>
      <c r="J14" s="100">
        <f>IF(mat!G14="","",VALUE(TRIM(mat!G14)))</f>
        <v>0.17</v>
      </c>
      <c r="K14" s="100">
        <f>IF(mat!H14="","",VALUE(TRIM(mat!H14)))</f>
        <v>2</v>
      </c>
      <c r="L14" s="100">
        <f>IF(mat!I14="","",VALUE(TRIM(mat!I14)))</f>
        <v>2</v>
      </c>
      <c r="M14" s="100">
        <f>IF(mat!J14="","",VALUE(TRIM(mat!J14)))</f>
        <v>1</v>
      </c>
      <c r="N14" s="100">
        <f>IF(mat!K14="","",VALUE(TRIM(mat!K14)))</f>
        <v>0</v>
      </c>
      <c r="O14" s="100">
        <f>IF(mat!L14="","",VALUE(TRIM(mat!L14)))</f>
        <v>0</v>
      </c>
      <c r="P14" s="100">
        <f>IF(mat!M14="","",VALUE(TRIM(mat!M14)))</f>
        <v>5</v>
      </c>
      <c r="Q14" s="100">
        <f>IF(mat!N14="","",VALUE(TRIM(mat!N14)))</f>
        <v>0</v>
      </c>
      <c r="R14" s="100">
        <f>IF(mat!O14="","",VALUE(TRIM(mat!O14)))</f>
        <v>0</v>
      </c>
      <c r="S14" s="100">
        <f>IF(mat!P14="","",VALUE(TRIM(mat!P14)))</f>
        <v>0</v>
      </c>
      <c r="T14" s="100" t="str">
        <f>IF(mat!Q14="","",VALUE(TRIM(mat!Q14)))</f>
        <v/>
      </c>
      <c r="U14" s="100" t="str">
        <f>IF(mat!R14="","",VALUE(TRIM(mat!R14)))</f>
        <v/>
      </c>
      <c r="V14" s="100" t="str">
        <f>IF(mat!S14="","",VALUE(TRIM(mat!S14)))</f>
        <v/>
      </c>
      <c r="W14" s="100" t="str">
        <f>IF(mat!T14="","",VALUE(TRIM(mat!T14)))</f>
        <v/>
      </c>
      <c r="X14" s="100" t="str">
        <f>IF(mat!U14="","",VALUE(TRIM(mat!U14)))</f>
        <v/>
      </c>
      <c r="Y14" s="100" t="str">
        <f>IF(mat!V14="","",VALUE(TRIM(mat!V14)))</f>
        <v/>
      </c>
      <c r="Z14" s="100" t="str">
        <f>IF(mat!W14="","",VALUE(TRIM(mat!W14)))</f>
        <v/>
      </c>
      <c r="AA14" s="100" t="str">
        <f>IF(mat!X14="","",VALUE(TRIM(mat!X14)))</f>
        <v/>
      </c>
      <c r="AB14" s="100" t="str">
        <f>IF(mat!Y14="","",VALUE(TRIM(mat!Y14)))</f>
        <v/>
      </c>
      <c r="AC14" s="100" t="str">
        <f>IF(mat!Z14="","",VALUE(TRIM(mat!Z14)))</f>
        <v/>
      </c>
      <c r="AD14" s="100" t="str">
        <f>IF(mat!AA14="","",VALUE(TRIM(mat!AA14)))</f>
        <v/>
      </c>
      <c r="AE14" s="100" t="str">
        <f>IF(mat!AB14="","",VALUE(TRIM(mat!AB14)))</f>
        <v/>
      </c>
      <c r="AF14" s="100" t="str">
        <f>IF(mat!AC14="","",VALUE(TRIM(mat!AC14)))</f>
        <v/>
      </c>
      <c r="AG14" s="100" t="str">
        <f>IF(mat!AD14="","",VALUE(TRIM(mat!AD14)))</f>
        <v/>
      </c>
      <c r="AH14" s="100" t="str">
        <f>IF(mat!AE14="","",VALUE(TRIM(mat!AE14)))</f>
        <v/>
      </c>
      <c r="AI14" s="100" t="str">
        <f>IF(mat!AF14="","",VALUE(TRIM(mat!AF14)))</f>
        <v/>
      </c>
      <c r="AJ14" s="100" t="str">
        <f>IF(mat!AG14="","",VALUE(TRIM(mat!AG14)))</f>
        <v/>
      </c>
      <c r="AK14" s="100" t="str">
        <f>IF(mat!AH14="","",VALUE(TRIM(mat!AH14)))</f>
        <v/>
      </c>
      <c r="AL14" s="100" t="str">
        <f>IF(mat!AI14="","",VALUE(TRIM(mat!AI14)))</f>
        <v/>
      </c>
      <c r="AM14" s="100" t="str">
        <f>IF(mat!AJ14="","",VALUE(TRIM(mat!AJ14)))</f>
        <v/>
      </c>
      <c r="AN14" s="100" t="str">
        <f>IF(mat!AK14="","",VALUE(TRIM(mat!AK14)))</f>
        <v/>
      </c>
      <c r="AO14" s="100" t="str">
        <f>IF(mat!AL14="","",VALUE(TRIM(mat!AL14)))</f>
        <v/>
      </c>
      <c r="AP14" s="100" t="str">
        <f>IF(mat!AM14="","",VALUE(TRIM(mat!AM14)))</f>
        <v/>
      </c>
      <c r="AQ14" s="100" t="str">
        <f>IF(mat!AN14="","",VALUE(TRIM(mat!AN14)))</f>
        <v/>
      </c>
      <c r="AR14" s="100" t="str">
        <f>IF(mat!AO14="","",VALUE(TRIM(mat!AO14)))</f>
        <v/>
      </c>
      <c r="AS14" s="100" t="str">
        <f>IF(mat!AP14="","",VALUE(TRIM(mat!AP14)))</f>
        <v/>
      </c>
      <c r="AT14" s="100" t="str">
        <f>IF(mat!AQ14="","",VALUE(TRIM(mat!AQ14)))</f>
        <v/>
      </c>
      <c r="AU14" s="100" t="str">
        <f>IF(mat!AR14="","",VALUE(TRIM(mat!AR14)))</f>
        <v/>
      </c>
      <c r="AV14" s="100" t="str">
        <f>IF(mat!AS14="","",VALUE(TRIM(mat!AS14)))</f>
        <v/>
      </c>
      <c r="AW14" s="100" t="str">
        <f>IF(mat!AT14="","",VALUE(TRIM(mat!AT14)))</f>
        <v/>
      </c>
      <c r="AX14" s="100" t="str">
        <f>IF(mat!AU14="","",VALUE(TRIM(mat!AU14)))</f>
        <v/>
      </c>
      <c r="AY14" s="100" t="str">
        <f>IF(mat!AV14="","",VALUE(TRIM(mat!AV14)))</f>
        <v/>
      </c>
      <c r="AZ14" s="100" t="str">
        <f>IF(mat!AW14="","",VALUE(TRIM(mat!AW14)))</f>
        <v/>
      </c>
      <c r="BA14" s="100" t="str">
        <f>IF(mat!AX14="","",VALUE(TRIM(mat!AX14)))</f>
        <v/>
      </c>
      <c r="BB14" s="100" t="str">
        <f>IF(mat!AY14="","",VALUE(TRIM(mat!AY14)))</f>
        <v/>
      </c>
      <c r="BC14" s="100" t="str">
        <f>IF(mat!AZ14="","",VALUE(TRIM(mat!AZ14)))</f>
        <v/>
      </c>
      <c r="BD14" s="100" t="str">
        <f>IF(mat!BA14="","",VALUE(TRIM(mat!BA14)))</f>
        <v/>
      </c>
      <c r="BE14" s="100" t="str">
        <f>IF(mat!BB14="","",VALUE(TRIM(mat!BB14)))</f>
        <v/>
      </c>
    </row>
    <row r="15" spans="1:57" s="101" customFormat="1">
      <c r="A15" s="100">
        <f t="shared" si="0"/>
        <v>15</v>
      </c>
      <c r="B15" s="100">
        <f t="shared" si="5"/>
        <v>9</v>
      </c>
      <c r="C15" s="100" t="str">
        <f t="shared" si="6"/>
        <v>既設ケーソン上部</v>
      </c>
      <c r="D15" s="100" t="str">
        <f>TRIM(mat!A15)</f>
        <v>LIN-PLANE</v>
      </c>
      <c r="E15" s="100">
        <f>VALUE(TRIM(mat!B15))</f>
        <v>17</v>
      </c>
      <c r="F15" s="100">
        <f>VALUE(TRIM(mat!C15))</f>
        <v>3</v>
      </c>
      <c r="G15" s="100" t="str">
        <f>TRIM(mat!D15)</f>
        <v>既設ケーソン上部###未定義(17)</v>
      </c>
      <c r="H15" s="100">
        <f>IF(mat!E15="","",VALUE(TRIM(mat!E15)))</f>
        <v>2.1</v>
      </c>
      <c r="I15" s="100">
        <f>IF(mat!F15="","",VALUE(TRIM(mat!F15)))</f>
        <v>22300000</v>
      </c>
      <c r="J15" s="100">
        <f>IF(mat!G15="","",VALUE(TRIM(mat!G15)))</f>
        <v>0.17</v>
      </c>
      <c r="K15" s="100">
        <f>IF(mat!H15="","",VALUE(TRIM(mat!H15)))</f>
        <v>2</v>
      </c>
      <c r="L15" s="100">
        <f>IF(mat!I15="","",VALUE(TRIM(mat!I15)))</f>
        <v>2</v>
      </c>
      <c r="M15" s="100">
        <f>IF(mat!J15="","",VALUE(TRIM(mat!J15)))</f>
        <v>1</v>
      </c>
      <c r="N15" s="100">
        <f>IF(mat!K15="","",VALUE(TRIM(mat!K15)))</f>
        <v>0</v>
      </c>
      <c r="O15" s="100">
        <f>IF(mat!L15="","",VALUE(TRIM(mat!L15)))</f>
        <v>0</v>
      </c>
      <c r="P15" s="100">
        <f>IF(mat!M15="","",VALUE(TRIM(mat!M15)))</f>
        <v>5</v>
      </c>
      <c r="Q15" s="100">
        <f>IF(mat!N15="","",VALUE(TRIM(mat!N15)))</f>
        <v>0</v>
      </c>
      <c r="R15" s="100">
        <f>IF(mat!O15="","",VALUE(TRIM(mat!O15)))</f>
        <v>0</v>
      </c>
      <c r="S15" s="100">
        <f>IF(mat!P15="","",VALUE(TRIM(mat!P15)))</f>
        <v>0</v>
      </c>
      <c r="T15" s="100" t="str">
        <f>IF(mat!Q15="","",VALUE(TRIM(mat!Q15)))</f>
        <v/>
      </c>
      <c r="U15" s="100" t="str">
        <f>IF(mat!R15="","",VALUE(TRIM(mat!R15)))</f>
        <v/>
      </c>
      <c r="V15" s="100" t="str">
        <f>IF(mat!S15="","",VALUE(TRIM(mat!S15)))</f>
        <v/>
      </c>
      <c r="W15" s="100" t="str">
        <f>IF(mat!T15="","",VALUE(TRIM(mat!T15)))</f>
        <v/>
      </c>
      <c r="X15" s="100" t="str">
        <f>IF(mat!U15="","",VALUE(TRIM(mat!U15)))</f>
        <v/>
      </c>
      <c r="Y15" s="100" t="str">
        <f>IF(mat!V15="","",VALUE(TRIM(mat!V15)))</f>
        <v/>
      </c>
      <c r="Z15" s="100" t="str">
        <f>IF(mat!W15="","",VALUE(TRIM(mat!W15)))</f>
        <v/>
      </c>
      <c r="AA15" s="100" t="str">
        <f>IF(mat!X15="","",VALUE(TRIM(mat!X15)))</f>
        <v/>
      </c>
      <c r="AB15" s="100" t="str">
        <f>IF(mat!Y15="","",VALUE(TRIM(mat!Y15)))</f>
        <v/>
      </c>
      <c r="AC15" s="100" t="str">
        <f>IF(mat!Z15="","",VALUE(TRIM(mat!Z15)))</f>
        <v/>
      </c>
      <c r="AD15" s="100" t="str">
        <f>IF(mat!AA15="","",VALUE(TRIM(mat!AA15)))</f>
        <v/>
      </c>
      <c r="AE15" s="100" t="str">
        <f>IF(mat!AB15="","",VALUE(TRIM(mat!AB15)))</f>
        <v/>
      </c>
      <c r="AF15" s="100" t="str">
        <f>IF(mat!AC15="","",VALUE(TRIM(mat!AC15)))</f>
        <v/>
      </c>
      <c r="AG15" s="100" t="str">
        <f>IF(mat!AD15="","",VALUE(TRIM(mat!AD15)))</f>
        <v/>
      </c>
      <c r="AH15" s="100" t="str">
        <f>IF(mat!AE15="","",VALUE(TRIM(mat!AE15)))</f>
        <v/>
      </c>
      <c r="AI15" s="100" t="str">
        <f>IF(mat!AF15="","",VALUE(TRIM(mat!AF15)))</f>
        <v/>
      </c>
      <c r="AJ15" s="100" t="str">
        <f>IF(mat!AG15="","",VALUE(TRIM(mat!AG15)))</f>
        <v/>
      </c>
      <c r="AK15" s="100" t="str">
        <f>IF(mat!AH15="","",VALUE(TRIM(mat!AH15)))</f>
        <v/>
      </c>
      <c r="AL15" s="100" t="str">
        <f>IF(mat!AI15="","",VALUE(TRIM(mat!AI15)))</f>
        <v/>
      </c>
      <c r="AM15" s="100" t="str">
        <f>IF(mat!AJ15="","",VALUE(TRIM(mat!AJ15)))</f>
        <v/>
      </c>
      <c r="AN15" s="100" t="str">
        <f>IF(mat!AK15="","",VALUE(TRIM(mat!AK15)))</f>
        <v/>
      </c>
      <c r="AO15" s="100" t="str">
        <f>IF(mat!AL15="","",VALUE(TRIM(mat!AL15)))</f>
        <v/>
      </c>
      <c r="AP15" s="100" t="str">
        <f>IF(mat!AM15="","",VALUE(TRIM(mat!AM15)))</f>
        <v/>
      </c>
      <c r="AQ15" s="100" t="str">
        <f>IF(mat!AN15="","",VALUE(TRIM(mat!AN15)))</f>
        <v/>
      </c>
      <c r="AR15" s="100" t="str">
        <f>IF(mat!AO15="","",VALUE(TRIM(mat!AO15)))</f>
        <v/>
      </c>
      <c r="AS15" s="100" t="str">
        <f>IF(mat!AP15="","",VALUE(TRIM(mat!AP15)))</f>
        <v/>
      </c>
      <c r="AT15" s="100" t="str">
        <f>IF(mat!AQ15="","",VALUE(TRIM(mat!AQ15)))</f>
        <v/>
      </c>
      <c r="AU15" s="100" t="str">
        <f>IF(mat!AR15="","",VALUE(TRIM(mat!AR15)))</f>
        <v/>
      </c>
      <c r="AV15" s="100" t="str">
        <f>IF(mat!AS15="","",VALUE(TRIM(mat!AS15)))</f>
        <v/>
      </c>
      <c r="AW15" s="100" t="str">
        <f>IF(mat!AT15="","",VALUE(TRIM(mat!AT15)))</f>
        <v/>
      </c>
      <c r="AX15" s="100" t="str">
        <f>IF(mat!AU15="","",VALUE(TRIM(mat!AU15)))</f>
        <v/>
      </c>
      <c r="AY15" s="100" t="str">
        <f>IF(mat!AV15="","",VALUE(TRIM(mat!AV15)))</f>
        <v/>
      </c>
      <c r="AZ15" s="100" t="str">
        <f>IF(mat!AW15="","",VALUE(TRIM(mat!AW15)))</f>
        <v/>
      </c>
      <c r="BA15" s="100" t="str">
        <f>IF(mat!AX15="","",VALUE(TRIM(mat!AX15)))</f>
        <v/>
      </c>
      <c r="BB15" s="100" t="str">
        <f>IF(mat!AY15="","",VALUE(TRIM(mat!AY15)))</f>
        <v/>
      </c>
      <c r="BC15" s="100" t="str">
        <f>IF(mat!AZ15="","",VALUE(TRIM(mat!AZ15)))</f>
        <v/>
      </c>
      <c r="BD15" s="100" t="str">
        <f>IF(mat!BA15="","",VALUE(TRIM(mat!BA15)))</f>
        <v/>
      </c>
      <c r="BE15" s="100" t="str">
        <f>IF(mat!BB15="","",VALUE(TRIM(mat!BB15)))</f>
        <v/>
      </c>
    </row>
    <row r="16" spans="1:57" s="101" customFormat="1">
      <c r="A16" s="100">
        <f t="shared" si="0"/>
        <v>16</v>
      </c>
      <c r="B16" s="100">
        <f t="shared" si="5"/>
        <v>9</v>
      </c>
      <c r="C16" s="100" t="str">
        <f t="shared" si="6"/>
        <v>既設ケーソン下部</v>
      </c>
      <c r="D16" s="100" t="str">
        <f>TRIM(mat!A16)</f>
        <v>LIN-PLANE</v>
      </c>
      <c r="E16" s="100">
        <f>VALUE(TRIM(mat!B16))</f>
        <v>18</v>
      </c>
      <c r="F16" s="100">
        <f>VALUE(TRIM(mat!C16))</f>
        <v>3</v>
      </c>
      <c r="G16" s="100" t="str">
        <f>TRIM(mat!D16)</f>
        <v>既設ケーソン下部###未定義(18)</v>
      </c>
      <c r="H16" s="100">
        <f>IF(mat!E16="","",VALUE(TRIM(mat!E16)))</f>
        <v>2.1</v>
      </c>
      <c r="I16" s="100">
        <f>IF(mat!F16="","",VALUE(TRIM(mat!F16)))</f>
        <v>22300000</v>
      </c>
      <c r="J16" s="100">
        <f>IF(mat!G16="","",VALUE(TRIM(mat!G16)))</f>
        <v>0.17</v>
      </c>
      <c r="K16" s="100">
        <f>IF(mat!H16="","",VALUE(TRIM(mat!H16)))</f>
        <v>2</v>
      </c>
      <c r="L16" s="100">
        <f>IF(mat!I16="","",VALUE(TRIM(mat!I16)))</f>
        <v>2</v>
      </c>
      <c r="M16" s="100">
        <f>IF(mat!J16="","",VALUE(TRIM(mat!J16)))</f>
        <v>1</v>
      </c>
      <c r="N16" s="100">
        <f>IF(mat!K16="","",VALUE(TRIM(mat!K16)))</f>
        <v>0</v>
      </c>
      <c r="O16" s="100">
        <f>IF(mat!L16="","",VALUE(TRIM(mat!L16)))</f>
        <v>0</v>
      </c>
      <c r="P16" s="100">
        <f>IF(mat!M16="","",VALUE(TRIM(mat!M16)))</f>
        <v>5</v>
      </c>
      <c r="Q16" s="100">
        <f>IF(mat!N16="","",VALUE(TRIM(mat!N16)))</f>
        <v>0</v>
      </c>
      <c r="R16" s="100">
        <f>IF(mat!O16="","",VALUE(TRIM(mat!O16)))</f>
        <v>0</v>
      </c>
      <c r="S16" s="100">
        <f>IF(mat!P16="","",VALUE(TRIM(mat!P16)))</f>
        <v>0</v>
      </c>
      <c r="T16" s="100" t="str">
        <f>IF(mat!Q16="","",VALUE(TRIM(mat!Q16)))</f>
        <v/>
      </c>
      <c r="U16" s="100" t="str">
        <f>IF(mat!R16="","",VALUE(TRIM(mat!R16)))</f>
        <v/>
      </c>
      <c r="V16" s="100" t="str">
        <f>IF(mat!S16="","",VALUE(TRIM(mat!S16)))</f>
        <v/>
      </c>
      <c r="W16" s="100" t="str">
        <f>IF(mat!T16="","",VALUE(TRIM(mat!T16)))</f>
        <v/>
      </c>
      <c r="X16" s="100" t="str">
        <f>IF(mat!U16="","",VALUE(TRIM(mat!U16)))</f>
        <v/>
      </c>
      <c r="Y16" s="100" t="str">
        <f>IF(mat!V16="","",VALUE(TRIM(mat!V16)))</f>
        <v/>
      </c>
      <c r="Z16" s="100" t="str">
        <f>IF(mat!W16="","",VALUE(TRIM(mat!W16)))</f>
        <v/>
      </c>
      <c r="AA16" s="100" t="str">
        <f>IF(mat!X16="","",VALUE(TRIM(mat!X16)))</f>
        <v/>
      </c>
      <c r="AB16" s="100" t="str">
        <f>IF(mat!Y16="","",VALUE(TRIM(mat!Y16)))</f>
        <v/>
      </c>
      <c r="AC16" s="100" t="str">
        <f>IF(mat!Z16="","",VALUE(TRIM(mat!Z16)))</f>
        <v/>
      </c>
      <c r="AD16" s="100" t="str">
        <f>IF(mat!AA16="","",VALUE(TRIM(mat!AA16)))</f>
        <v/>
      </c>
      <c r="AE16" s="100" t="str">
        <f>IF(mat!AB16="","",VALUE(TRIM(mat!AB16)))</f>
        <v/>
      </c>
      <c r="AF16" s="100" t="str">
        <f>IF(mat!AC16="","",VALUE(TRIM(mat!AC16)))</f>
        <v/>
      </c>
      <c r="AG16" s="100" t="str">
        <f>IF(mat!AD16="","",VALUE(TRIM(mat!AD16)))</f>
        <v/>
      </c>
      <c r="AH16" s="100" t="str">
        <f>IF(mat!AE16="","",VALUE(TRIM(mat!AE16)))</f>
        <v/>
      </c>
      <c r="AI16" s="100" t="str">
        <f>IF(mat!AF16="","",VALUE(TRIM(mat!AF16)))</f>
        <v/>
      </c>
      <c r="AJ16" s="100" t="str">
        <f>IF(mat!AG16="","",VALUE(TRIM(mat!AG16)))</f>
        <v/>
      </c>
      <c r="AK16" s="100" t="str">
        <f>IF(mat!AH16="","",VALUE(TRIM(mat!AH16)))</f>
        <v/>
      </c>
      <c r="AL16" s="100" t="str">
        <f>IF(mat!AI16="","",VALUE(TRIM(mat!AI16)))</f>
        <v/>
      </c>
      <c r="AM16" s="100" t="str">
        <f>IF(mat!AJ16="","",VALUE(TRIM(mat!AJ16)))</f>
        <v/>
      </c>
      <c r="AN16" s="100" t="str">
        <f>IF(mat!AK16="","",VALUE(TRIM(mat!AK16)))</f>
        <v/>
      </c>
      <c r="AO16" s="100" t="str">
        <f>IF(mat!AL16="","",VALUE(TRIM(mat!AL16)))</f>
        <v/>
      </c>
      <c r="AP16" s="100" t="str">
        <f>IF(mat!AM16="","",VALUE(TRIM(mat!AM16)))</f>
        <v/>
      </c>
      <c r="AQ16" s="100" t="str">
        <f>IF(mat!AN16="","",VALUE(TRIM(mat!AN16)))</f>
        <v/>
      </c>
      <c r="AR16" s="100" t="str">
        <f>IF(mat!AO16="","",VALUE(TRIM(mat!AO16)))</f>
        <v/>
      </c>
      <c r="AS16" s="100" t="str">
        <f>IF(mat!AP16="","",VALUE(TRIM(mat!AP16)))</f>
        <v/>
      </c>
      <c r="AT16" s="100" t="str">
        <f>IF(mat!AQ16="","",VALUE(TRIM(mat!AQ16)))</f>
        <v/>
      </c>
      <c r="AU16" s="100" t="str">
        <f>IF(mat!AR16="","",VALUE(TRIM(mat!AR16)))</f>
        <v/>
      </c>
      <c r="AV16" s="100" t="str">
        <f>IF(mat!AS16="","",VALUE(TRIM(mat!AS16)))</f>
        <v/>
      </c>
      <c r="AW16" s="100" t="str">
        <f>IF(mat!AT16="","",VALUE(TRIM(mat!AT16)))</f>
        <v/>
      </c>
      <c r="AX16" s="100" t="str">
        <f>IF(mat!AU16="","",VALUE(TRIM(mat!AU16)))</f>
        <v/>
      </c>
      <c r="AY16" s="100" t="str">
        <f>IF(mat!AV16="","",VALUE(TRIM(mat!AV16)))</f>
        <v/>
      </c>
      <c r="AZ16" s="100" t="str">
        <f>IF(mat!AW16="","",VALUE(TRIM(mat!AW16)))</f>
        <v/>
      </c>
      <c r="BA16" s="100" t="str">
        <f>IF(mat!AX16="","",VALUE(TRIM(mat!AX16)))</f>
        <v/>
      </c>
      <c r="BB16" s="100" t="str">
        <f>IF(mat!AY16="","",VALUE(TRIM(mat!AY16)))</f>
        <v/>
      </c>
      <c r="BC16" s="100" t="str">
        <f>IF(mat!AZ16="","",VALUE(TRIM(mat!AZ16)))</f>
        <v/>
      </c>
      <c r="BD16" s="100" t="str">
        <f>IF(mat!BA16="","",VALUE(TRIM(mat!BA16)))</f>
        <v/>
      </c>
      <c r="BE16" s="100" t="str">
        <f>IF(mat!BB16="","",VALUE(TRIM(mat!BB16)))</f>
        <v/>
      </c>
    </row>
    <row r="17" spans="1:57" s="101" customFormat="1">
      <c r="A17" s="100">
        <f t="shared" si="0"/>
        <v>17</v>
      </c>
      <c r="B17" s="100">
        <f t="shared" si="5"/>
        <v>6</v>
      </c>
      <c r="C17" s="100" t="str">
        <f t="shared" si="6"/>
        <v>護岸上部工</v>
      </c>
      <c r="D17" s="100" t="str">
        <f>TRIM(mat!A17)</f>
        <v>LIN-PLANE</v>
      </c>
      <c r="E17" s="100">
        <f>VALUE(TRIM(mat!B17))</f>
        <v>40</v>
      </c>
      <c r="F17" s="100">
        <f>VALUE(TRIM(mat!C17))</f>
        <v>3</v>
      </c>
      <c r="G17" s="100" t="str">
        <f>TRIM(mat!D17)</f>
        <v>護岸上部工###未定義(40)</v>
      </c>
      <c r="H17" s="100">
        <f>IF(mat!E17="","",VALUE(TRIM(mat!E17)))</f>
        <v>2.35</v>
      </c>
      <c r="I17" s="100">
        <f>IF(mat!F17="","",VALUE(TRIM(mat!F17)))</f>
        <v>29500000</v>
      </c>
      <c r="J17" s="100">
        <f>IF(mat!G17="","",VALUE(TRIM(mat!G17)))</f>
        <v>0.17</v>
      </c>
      <c r="K17" s="100">
        <f>IF(mat!H17="","",VALUE(TRIM(mat!H17)))</f>
        <v>2</v>
      </c>
      <c r="L17" s="100">
        <f>IF(mat!I17="","",VALUE(TRIM(mat!I17)))</f>
        <v>2</v>
      </c>
      <c r="M17" s="100">
        <f>IF(mat!J17="","",VALUE(TRIM(mat!J17)))</f>
        <v>1</v>
      </c>
      <c r="N17" s="100">
        <f>IF(mat!K17="","",VALUE(TRIM(mat!K17)))</f>
        <v>0</v>
      </c>
      <c r="O17" s="100">
        <f>IF(mat!L17="","",VALUE(TRIM(mat!L17)))</f>
        <v>0</v>
      </c>
      <c r="P17" s="100">
        <f>IF(mat!M17="","",VALUE(TRIM(mat!M17)))</f>
        <v>5</v>
      </c>
      <c r="Q17" s="100">
        <f>IF(mat!N17="","",VALUE(TRIM(mat!N17)))</f>
        <v>0</v>
      </c>
      <c r="R17" s="100">
        <f>IF(mat!O17="","",VALUE(TRIM(mat!O17)))</f>
        <v>0</v>
      </c>
      <c r="S17" s="100">
        <f>IF(mat!P17="","",VALUE(TRIM(mat!P17)))</f>
        <v>0</v>
      </c>
      <c r="T17" s="100" t="str">
        <f>IF(mat!Q17="","",VALUE(TRIM(mat!Q17)))</f>
        <v/>
      </c>
      <c r="U17" s="100" t="str">
        <f>IF(mat!R17="","",VALUE(TRIM(mat!R17)))</f>
        <v/>
      </c>
      <c r="V17" s="100" t="str">
        <f>IF(mat!S17="","",VALUE(TRIM(mat!S17)))</f>
        <v/>
      </c>
      <c r="W17" s="100" t="str">
        <f>IF(mat!T17="","",VALUE(TRIM(mat!T17)))</f>
        <v/>
      </c>
      <c r="X17" s="100" t="str">
        <f>IF(mat!U17="","",VALUE(TRIM(mat!U17)))</f>
        <v/>
      </c>
      <c r="Y17" s="100" t="str">
        <f>IF(mat!V17="","",VALUE(TRIM(mat!V17)))</f>
        <v/>
      </c>
      <c r="Z17" s="100" t="str">
        <f>IF(mat!W17="","",VALUE(TRIM(mat!W17)))</f>
        <v/>
      </c>
      <c r="AA17" s="100" t="str">
        <f>IF(mat!X17="","",VALUE(TRIM(mat!X17)))</f>
        <v/>
      </c>
      <c r="AB17" s="100" t="str">
        <f>IF(mat!Y17="","",VALUE(TRIM(mat!Y17)))</f>
        <v/>
      </c>
      <c r="AC17" s="100" t="str">
        <f>IF(mat!Z17="","",VALUE(TRIM(mat!Z17)))</f>
        <v/>
      </c>
      <c r="AD17" s="100" t="str">
        <f>IF(mat!AA17="","",VALUE(TRIM(mat!AA17)))</f>
        <v/>
      </c>
      <c r="AE17" s="100" t="str">
        <f>IF(mat!AB17="","",VALUE(TRIM(mat!AB17)))</f>
        <v/>
      </c>
      <c r="AF17" s="100" t="str">
        <f>IF(mat!AC17="","",VALUE(TRIM(mat!AC17)))</f>
        <v/>
      </c>
      <c r="AG17" s="100" t="str">
        <f>IF(mat!AD17="","",VALUE(TRIM(mat!AD17)))</f>
        <v/>
      </c>
      <c r="AH17" s="100" t="str">
        <f>IF(mat!AE17="","",VALUE(TRIM(mat!AE17)))</f>
        <v/>
      </c>
      <c r="AI17" s="100" t="str">
        <f>IF(mat!AF17="","",VALUE(TRIM(mat!AF17)))</f>
        <v/>
      </c>
      <c r="AJ17" s="100" t="str">
        <f>IF(mat!AG17="","",VALUE(TRIM(mat!AG17)))</f>
        <v/>
      </c>
      <c r="AK17" s="100" t="str">
        <f>IF(mat!AH17="","",VALUE(TRIM(mat!AH17)))</f>
        <v/>
      </c>
      <c r="AL17" s="100" t="str">
        <f>IF(mat!AI17="","",VALUE(TRIM(mat!AI17)))</f>
        <v/>
      </c>
      <c r="AM17" s="100" t="str">
        <f>IF(mat!AJ17="","",VALUE(TRIM(mat!AJ17)))</f>
        <v/>
      </c>
      <c r="AN17" s="100" t="str">
        <f>IF(mat!AK17="","",VALUE(TRIM(mat!AK17)))</f>
        <v/>
      </c>
      <c r="AO17" s="100" t="str">
        <f>IF(mat!AL17="","",VALUE(TRIM(mat!AL17)))</f>
        <v/>
      </c>
      <c r="AP17" s="100" t="str">
        <f>IF(mat!AM17="","",VALUE(TRIM(mat!AM17)))</f>
        <v/>
      </c>
      <c r="AQ17" s="100" t="str">
        <f>IF(mat!AN17="","",VALUE(TRIM(mat!AN17)))</f>
        <v/>
      </c>
      <c r="AR17" s="100" t="str">
        <f>IF(mat!AO17="","",VALUE(TRIM(mat!AO17)))</f>
        <v/>
      </c>
      <c r="AS17" s="100" t="str">
        <f>IF(mat!AP17="","",VALUE(TRIM(mat!AP17)))</f>
        <v/>
      </c>
      <c r="AT17" s="100" t="str">
        <f>IF(mat!AQ17="","",VALUE(TRIM(mat!AQ17)))</f>
        <v/>
      </c>
      <c r="AU17" s="100" t="str">
        <f>IF(mat!AR17="","",VALUE(TRIM(mat!AR17)))</f>
        <v/>
      </c>
      <c r="AV17" s="100" t="str">
        <f>IF(mat!AS17="","",VALUE(TRIM(mat!AS17)))</f>
        <v/>
      </c>
      <c r="AW17" s="100" t="str">
        <f>IF(mat!AT17="","",VALUE(TRIM(mat!AT17)))</f>
        <v/>
      </c>
      <c r="AX17" s="100" t="str">
        <f>IF(mat!AU17="","",VALUE(TRIM(mat!AU17)))</f>
        <v/>
      </c>
      <c r="AY17" s="100" t="str">
        <f>IF(mat!AV17="","",VALUE(TRIM(mat!AV17)))</f>
        <v/>
      </c>
      <c r="AZ17" s="100" t="str">
        <f>IF(mat!AW17="","",VALUE(TRIM(mat!AW17)))</f>
        <v/>
      </c>
      <c r="BA17" s="100" t="str">
        <f>IF(mat!AX17="","",VALUE(TRIM(mat!AX17)))</f>
        <v/>
      </c>
      <c r="BB17" s="100" t="str">
        <f>IF(mat!AY17="","",VALUE(TRIM(mat!AY17)))</f>
        <v/>
      </c>
      <c r="BC17" s="100" t="str">
        <f>IF(mat!AZ17="","",VALUE(TRIM(mat!AZ17)))</f>
        <v/>
      </c>
      <c r="BD17" s="100" t="str">
        <f>IF(mat!BA17="","",VALUE(TRIM(mat!BA17)))</f>
        <v/>
      </c>
      <c r="BE17" s="100" t="str">
        <f>IF(mat!BB17="","",VALUE(TRIM(mat!BB17)))</f>
        <v/>
      </c>
    </row>
    <row r="18" spans="1:57" s="109" customFormat="1">
      <c r="A18" s="108">
        <f t="shared" si="0"/>
        <v>18</v>
      </c>
      <c r="B18" s="108"/>
      <c r="C18" s="108" t="str">
        <f>G18</f>
        <v>XHED</v>
      </c>
      <c r="D18" s="108" t="str">
        <f>TRIM(mat!A18)</f>
        <v>ELEMENT-TYPE</v>
      </c>
      <c r="E18" s="108" t="str">
        <f>TRIM(mat!B18)</f>
        <v>MA</v>
      </c>
      <c r="F18" s="108" t="str">
        <f>TRIM(mat!C18)</f>
        <v>IEL</v>
      </c>
      <c r="G18" s="108" t="str">
        <f>TRIM(mat!D18)</f>
        <v>XHED</v>
      </c>
      <c r="H18" s="108" t="str">
        <f>TRIM(mat!E18)</f>
        <v>RHO</v>
      </c>
      <c r="I18" s="108" t="str">
        <f>TRIM(mat!F18)</f>
        <v>L</v>
      </c>
      <c r="J18" s="108" t="str">
        <f>TRIM(mat!G18)</f>
        <v>WIDTH</v>
      </c>
      <c r="K18" s="108" t="str">
        <f>TRIM(mat!H18)</f>
        <v/>
      </c>
      <c r="L18" s="108" t="str">
        <f>TRIM(mat!I18)</f>
        <v/>
      </c>
      <c r="M18" s="108" t="str">
        <f>TRIM(mat!J18)</f>
        <v/>
      </c>
      <c r="N18" s="108" t="str">
        <f>TRIM(mat!K18)</f>
        <v/>
      </c>
      <c r="O18" s="108" t="str">
        <f>TRIM(mat!L18)</f>
        <v/>
      </c>
      <c r="P18" s="108" t="str">
        <f>TRIM(mat!M18)</f>
        <v/>
      </c>
      <c r="Q18" s="108" t="str">
        <f>TRIM(mat!N18)</f>
        <v/>
      </c>
      <c r="R18" s="108" t="str">
        <f>TRIM(mat!O18)</f>
        <v/>
      </c>
      <c r="S18" s="108" t="str">
        <f>TRIM(mat!P18)</f>
        <v/>
      </c>
      <c r="T18" s="108" t="str">
        <f>TRIM(mat!Q18)</f>
        <v/>
      </c>
      <c r="U18" s="108" t="str">
        <f>TRIM(mat!R18)</f>
        <v/>
      </c>
      <c r="V18" s="108" t="str">
        <f>TRIM(mat!S18)</f>
        <v/>
      </c>
      <c r="W18" s="108" t="str">
        <f>TRIM(mat!T18)</f>
        <v/>
      </c>
      <c r="X18" s="108" t="str">
        <f>TRIM(mat!U18)</f>
        <v/>
      </c>
      <c r="Y18" s="108" t="str">
        <f>TRIM(mat!V18)</f>
        <v/>
      </c>
      <c r="Z18" s="108" t="str">
        <f>TRIM(mat!W18)</f>
        <v/>
      </c>
      <c r="AA18" s="108" t="str">
        <f>TRIM(mat!X18)</f>
        <v/>
      </c>
      <c r="AB18" s="108" t="str">
        <f>TRIM(mat!Y18)</f>
        <v/>
      </c>
      <c r="AC18" s="108" t="str">
        <f>TRIM(mat!Z18)</f>
        <v/>
      </c>
      <c r="AD18" s="108" t="str">
        <f>TRIM(mat!AA18)</f>
        <v/>
      </c>
      <c r="AE18" s="108" t="str">
        <f>TRIM(mat!AB18)</f>
        <v/>
      </c>
      <c r="AF18" s="108" t="str">
        <f>TRIM(mat!AC18)</f>
        <v/>
      </c>
      <c r="AG18" s="108" t="str">
        <f>TRIM(mat!AD18)</f>
        <v/>
      </c>
      <c r="AH18" s="108" t="str">
        <f>TRIM(mat!AE18)</f>
        <v/>
      </c>
      <c r="AI18" s="108" t="str">
        <f>TRIM(mat!AF18)</f>
        <v/>
      </c>
      <c r="AJ18" s="108" t="str">
        <f>TRIM(mat!AG18)</f>
        <v/>
      </c>
      <c r="AK18" s="108" t="str">
        <f>TRIM(mat!AH18)</f>
        <v/>
      </c>
      <c r="AL18" s="108" t="str">
        <f>TRIM(mat!AI18)</f>
        <v/>
      </c>
      <c r="AM18" s="108" t="str">
        <f>TRIM(mat!AJ18)</f>
        <v/>
      </c>
      <c r="AN18" s="108" t="str">
        <f>TRIM(mat!AK18)</f>
        <v/>
      </c>
      <c r="AO18" s="108" t="str">
        <f>TRIM(mat!AL18)</f>
        <v/>
      </c>
      <c r="AP18" s="108" t="str">
        <f>TRIM(mat!AM18)</f>
        <v/>
      </c>
      <c r="AQ18" s="108" t="str">
        <f>TRIM(mat!AN18)</f>
        <v/>
      </c>
      <c r="AR18" s="108" t="str">
        <f>TRIM(mat!AO18)</f>
        <v/>
      </c>
      <c r="AS18" s="108" t="str">
        <f>TRIM(mat!AP18)</f>
        <v/>
      </c>
      <c r="AT18" s="108" t="str">
        <f>TRIM(mat!AQ18)</f>
        <v/>
      </c>
      <c r="AU18" s="108" t="str">
        <f>TRIM(mat!AR18)</f>
        <v/>
      </c>
      <c r="AV18" s="108" t="str">
        <f>TRIM(mat!AS18)</f>
        <v/>
      </c>
      <c r="AW18" s="108" t="str">
        <f>TRIM(mat!AT18)</f>
        <v/>
      </c>
      <c r="AX18" s="108" t="str">
        <f>TRIM(mat!AU18)</f>
        <v/>
      </c>
      <c r="AY18" s="108" t="str">
        <f>TRIM(mat!AV18)</f>
        <v/>
      </c>
      <c r="AZ18" s="108" t="str">
        <f>TRIM(mat!AW18)</f>
        <v/>
      </c>
      <c r="BA18" s="108" t="str">
        <f>TRIM(mat!AX18)</f>
        <v/>
      </c>
      <c r="BB18" s="108" t="str">
        <f>TRIM(mat!AY18)</f>
        <v/>
      </c>
      <c r="BC18" s="108" t="str">
        <f>TRIM(mat!AZ18)</f>
        <v/>
      </c>
      <c r="BD18" s="108" t="str">
        <f>TRIM(mat!BA18)</f>
        <v/>
      </c>
      <c r="BE18" s="108" t="str">
        <f>TRIM(mat!BB18)</f>
        <v/>
      </c>
    </row>
    <row r="19" spans="1:57" s="101" customFormat="1">
      <c r="A19" s="100">
        <f t="shared" si="0"/>
        <v>19</v>
      </c>
      <c r="B19" s="100">
        <f t="shared" si="5"/>
        <v>2</v>
      </c>
      <c r="C19" s="100" t="str">
        <f t="shared" si="6"/>
        <v>海</v>
      </c>
      <c r="D19" s="100" t="str">
        <f>TRIM(mat!A19)</f>
        <v>FLUID</v>
      </c>
      <c r="E19" s="100">
        <f>VALUE(TRIM(mat!B19))</f>
        <v>30</v>
      </c>
      <c r="F19" s="100">
        <f>VALUE(TRIM(mat!C19))</f>
        <v>1</v>
      </c>
      <c r="G19" s="100" t="str">
        <f>TRIM(mat!D19)</f>
        <v>海###海水</v>
      </c>
      <c r="H19" s="100">
        <f>IF(mat!E19="","",VALUE(TRIM(mat!E19)))</f>
        <v>1</v>
      </c>
      <c r="I19" s="100">
        <f>IF(mat!F19="","",VALUE(TRIM(mat!F19)))</f>
        <v>2</v>
      </c>
      <c r="J19" s="100">
        <f>IF(mat!G19="","",VALUE(TRIM(mat!G19)))</f>
        <v>5</v>
      </c>
      <c r="K19" s="100" t="str">
        <f>IF(mat!H19="","",VALUE(TRIM(mat!H19)))</f>
        <v/>
      </c>
      <c r="L19" s="100" t="str">
        <f>IF(mat!I19="","",VALUE(TRIM(mat!I19)))</f>
        <v/>
      </c>
      <c r="M19" s="100" t="str">
        <f>IF(mat!J19="","",VALUE(TRIM(mat!J19)))</f>
        <v/>
      </c>
      <c r="N19" s="100" t="str">
        <f>IF(mat!K19="","",VALUE(TRIM(mat!K19)))</f>
        <v/>
      </c>
      <c r="O19" s="100" t="str">
        <f>IF(mat!L19="","",VALUE(TRIM(mat!L19)))</f>
        <v/>
      </c>
      <c r="P19" s="100" t="str">
        <f>IF(mat!M19="","",VALUE(TRIM(mat!M19)))</f>
        <v/>
      </c>
      <c r="Q19" s="100" t="str">
        <f>IF(mat!N19="","",VALUE(TRIM(mat!N19)))</f>
        <v/>
      </c>
      <c r="R19" s="100" t="str">
        <f>IF(mat!O19="","",VALUE(TRIM(mat!O19)))</f>
        <v/>
      </c>
      <c r="S19" s="100" t="str">
        <f>IF(mat!P19="","",VALUE(TRIM(mat!P19)))</f>
        <v/>
      </c>
      <c r="T19" s="100" t="str">
        <f>IF(mat!Q19="","",VALUE(TRIM(mat!Q19)))</f>
        <v/>
      </c>
      <c r="U19" s="100" t="str">
        <f>IF(mat!R19="","",VALUE(TRIM(mat!R19)))</f>
        <v/>
      </c>
      <c r="V19" s="100" t="str">
        <f>IF(mat!S19="","",VALUE(TRIM(mat!S19)))</f>
        <v/>
      </c>
      <c r="W19" s="100" t="str">
        <f>IF(mat!T19="","",VALUE(TRIM(mat!T19)))</f>
        <v/>
      </c>
      <c r="X19" s="100" t="str">
        <f>IF(mat!U19="","",VALUE(TRIM(mat!U19)))</f>
        <v/>
      </c>
      <c r="Y19" s="100" t="str">
        <f>IF(mat!V19="","",VALUE(TRIM(mat!V19)))</f>
        <v/>
      </c>
      <c r="Z19" s="100" t="str">
        <f>IF(mat!W19="","",VALUE(TRIM(mat!W19)))</f>
        <v/>
      </c>
      <c r="AA19" s="100" t="str">
        <f>IF(mat!X19="","",VALUE(TRIM(mat!X19)))</f>
        <v/>
      </c>
      <c r="AB19" s="100" t="str">
        <f>IF(mat!Y19="","",VALUE(TRIM(mat!Y19)))</f>
        <v/>
      </c>
      <c r="AC19" s="100" t="str">
        <f>IF(mat!Z19="","",VALUE(TRIM(mat!Z19)))</f>
        <v/>
      </c>
      <c r="AD19" s="100" t="str">
        <f>IF(mat!AA19="","",VALUE(TRIM(mat!AA19)))</f>
        <v/>
      </c>
      <c r="AE19" s="100" t="str">
        <f>IF(mat!AB19="","",VALUE(TRIM(mat!AB19)))</f>
        <v/>
      </c>
      <c r="AF19" s="100" t="str">
        <f>IF(mat!AC19="","",VALUE(TRIM(mat!AC19)))</f>
        <v/>
      </c>
      <c r="AG19" s="100" t="str">
        <f>IF(mat!AD19="","",VALUE(TRIM(mat!AD19)))</f>
        <v/>
      </c>
      <c r="AH19" s="100" t="str">
        <f>IF(mat!AE19="","",VALUE(TRIM(mat!AE19)))</f>
        <v/>
      </c>
      <c r="AI19" s="100" t="str">
        <f>IF(mat!AF19="","",VALUE(TRIM(mat!AF19)))</f>
        <v/>
      </c>
      <c r="AJ19" s="100" t="str">
        <f>IF(mat!AG19="","",VALUE(TRIM(mat!AG19)))</f>
        <v/>
      </c>
      <c r="AK19" s="100" t="str">
        <f>IF(mat!AH19="","",VALUE(TRIM(mat!AH19)))</f>
        <v/>
      </c>
      <c r="AL19" s="100" t="str">
        <f>IF(mat!AI19="","",VALUE(TRIM(mat!AI19)))</f>
        <v/>
      </c>
      <c r="AM19" s="100" t="str">
        <f>IF(mat!AJ19="","",VALUE(TRIM(mat!AJ19)))</f>
        <v/>
      </c>
      <c r="AN19" s="100" t="str">
        <f>IF(mat!AK19="","",VALUE(TRIM(mat!AK19)))</f>
        <v/>
      </c>
      <c r="AO19" s="100" t="str">
        <f>IF(mat!AL19="","",VALUE(TRIM(mat!AL19)))</f>
        <v/>
      </c>
      <c r="AP19" s="100" t="str">
        <f>IF(mat!AM19="","",VALUE(TRIM(mat!AM19)))</f>
        <v/>
      </c>
      <c r="AQ19" s="100" t="str">
        <f>IF(mat!AN19="","",VALUE(TRIM(mat!AN19)))</f>
        <v/>
      </c>
      <c r="AR19" s="100" t="str">
        <f>IF(mat!AO19="","",VALUE(TRIM(mat!AO19)))</f>
        <v/>
      </c>
      <c r="AS19" s="100" t="str">
        <f>IF(mat!AP19="","",VALUE(TRIM(mat!AP19)))</f>
        <v/>
      </c>
      <c r="AT19" s="100" t="str">
        <f>IF(mat!AQ19="","",VALUE(TRIM(mat!AQ19)))</f>
        <v/>
      </c>
      <c r="AU19" s="100" t="str">
        <f>IF(mat!AR19="","",VALUE(TRIM(mat!AR19)))</f>
        <v/>
      </c>
      <c r="AV19" s="100" t="str">
        <f>IF(mat!AS19="","",VALUE(TRIM(mat!AS19)))</f>
        <v/>
      </c>
      <c r="AW19" s="100" t="str">
        <f>IF(mat!AT19="","",VALUE(TRIM(mat!AT19)))</f>
        <v/>
      </c>
      <c r="AX19" s="100" t="str">
        <f>IF(mat!AU19="","",VALUE(TRIM(mat!AU19)))</f>
        <v/>
      </c>
      <c r="AY19" s="100" t="str">
        <f>IF(mat!AV19="","",VALUE(TRIM(mat!AV19)))</f>
        <v/>
      </c>
      <c r="AZ19" s="100" t="str">
        <f>IF(mat!AW19="","",VALUE(TRIM(mat!AW19)))</f>
        <v/>
      </c>
      <c r="BA19" s="100" t="str">
        <f>IF(mat!AX19="","",VALUE(TRIM(mat!AX19)))</f>
        <v/>
      </c>
      <c r="BB19" s="100" t="str">
        <f>IF(mat!AY19="","",VALUE(TRIM(mat!AY19)))</f>
        <v/>
      </c>
      <c r="BC19" s="100" t="str">
        <f>IF(mat!AZ19="","",VALUE(TRIM(mat!AZ19)))</f>
        <v/>
      </c>
      <c r="BD19" s="100" t="str">
        <f>IF(mat!BA19="","",VALUE(TRIM(mat!BA19)))</f>
        <v/>
      </c>
      <c r="BE19" s="100" t="str">
        <f>IF(mat!BB19="","",VALUE(TRIM(mat!BB19)))</f>
        <v/>
      </c>
    </row>
    <row r="20" spans="1:57" s="109" customFormat="1">
      <c r="A20" s="108">
        <f t="shared" si="0"/>
        <v>20</v>
      </c>
      <c r="B20" s="108"/>
      <c r="C20" s="108" t="str">
        <f>G20</f>
        <v>XHED</v>
      </c>
      <c r="D20" s="108" t="str">
        <f>TRIM(mat!A20)</f>
        <v>ELEMENT-TYPE</v>
      </c>
      <c r="E20" s="108" t="str">
        <f>TRIM(mat!B20)</f>
        <v>MA</v>
      </c>
      <c r="F20" s="108" t="str">
        <f>TRIM(mat!C20)</f>
        <v>IEL</v>
      </c>
      <c r="G20" s="108" t="str">
        <f>TRIM(mat!D20)</f>
        <v>XHED</v>
      </c>
      <c r="H20" s="108" t="str">
        <f>TRIM(mat!E20)</f>
        <v>RHO</v>
      </c>
      <c r="I20" s="108" t="str">
        <f>TRIM(mat!F20)</f>
        <v>GS</v>
      </c>
      <c r="J20" s="108" t="str">
        <f>TRIM(mat!G20)</f>
        <v>POI</v>
      </c>
      <c r="K20" s="108" t="str">
        <f>TRIM(mat!H20)</f>
        <v>AREA</v>
      </c>
      <c r="L20" s="108" t="str">
        <f>TRIM(mat!I20)</f>
        <v>RIN</v>
      </c>
      <c r="M20" s="108" t="str">
        <f>TRIM(mat!J20)</f>
        <v>EFA</v>
      </c>
      <c r="N20" s="108" t="str">
        <f>TRIM(mat!K20)</f>
        <v>L</v>
      </c>
      <c r="O20" s="108" t="str">
        <f>TRIM(mat!L20)</f>
        <v>IUST</v>
      </c>
      <c r="P20" s="108" t="str">
        <f>TRIM(mat!M20)</f>
        <v>KILL</v>
      </c>
      <c r="Q20" s="108" t="str">
        <f>TRIM(mat!N20)</f>
        <v>WIDTH</v>
      </c>
      <c r="R20" s="108" t="str">
        <f>TRIM(mat!O20)</f>
        <v>IRYL</v>
      </c>
      <c r="S20" s="108" t="str">
        <f>TRIM(mat!P20)</f>
        <v>ALPHAE</v>
      </c>
      <c r="T20" s="108" t="str">
        <f>TRIM(mat!Q20)</f>
        <v>BETAE</v>
      </c>
      <c r="U20" s="108" t="str">
        <f>TRIM(mat!R20)</f>
        <v>IHT</v>
      </c>
      <c r="V20" s="108" t="str">
        <f>TRIM(mat!S20)</f>
        <v>IAX</v>
      </c>
      <c r="W20" s="108" t="str">
        <f>TRIM(mat!T20)</f>
        <v>RN1</v>
      </c>
      <c r="X20" s="108" t="str">
        <f>TRIM(mat!U20)</f>
        <v>EI0</v>
      </c>
      <c r="Y20" s="108" t="str">
        <f>TRIM(mat!V20)</f>
        <v>EI1</v>
      </c>
      <c r="Z20" s="108" t="str">
        <f>TRIM(mat!W20)</f>
        <v>EI2</v>
      </c>
      <c r="AA20" s="108" t="str">
        <f>TRIM(mat!X20)</f>
        <v>RM1</v>
      </c>
      <c r="AB20" s="108" t="str">
        <f>TRIM(mat!Y20)</f>
        <v>RM2</v>
      </c>
      <c r="AC20" s="108" t="str">
        <f>TRIM(mat!Z20)</f>
        <v>RM2N2</v>
      </c>
      <c r="AD20" s="108" t="str">
        <f>TRIM(mat!AA20)</f>
        <v>RN1N2</v>
      </c>
      <c r="AE20" s="108" t="str">
        <f>TRIM(mat!AB20)</f>
        <v>AF/nc</v>
      </c>
      <c r="AF20" s="108" t="str">
        <f>TRIM(mat!AC20)</f>
        <v>AW/nt</v>
      </c>
      <c r="AG20" s="108" t="str">
        <f>TRIM(mat!AD20)</f>
        <v>RMR</v>
      </c>
      <c r="AH20" s="108" t="str">
        <f>TRIM(mat!AE20)</f>
        <v>EI0N</v>
      </c>
      <c r="AI20" s="108" t="str">
        <f>TRIM(mat!AF20)</f>
        <v>EI1N</v>
      </c>
      <c r="AJ20" s="108" t="str">
        <f>TRIM(mat!AG20)</f>
        <v>EI2N</v>
      </c>
      <c r="AK20" s="108" t="str">
        <f>TRIM(mat!AH20)</f>
        <v>RM1N</v>
      </c>
      <c r="AL20" s="108" t="str">
        <f>TRIM(mat!AI20)</f>
        <v>RM2N</v>
      </c>
      <c r="AM20" s="108" t="str">
        <f>TRIM(mat!AJ20)</f>
        <v>INITLZ</v>
      </c>
      <c r="AN20" s="108" t="str">
        <f>TRIM(mat!AK20)</f>
        <v/>
      </c>
      <c r="AO20" s="108" t="str">
        <f>TRIM(mat!AL20)</f>
        <v/>
      </c>
      <c r="AP20" s="108" t="str">
        <f>TRIM(mat!AM20)</f>
        <v/>
      </c>
      <c r="AQ20" s="108" t="str">
        <f>TRIM(mat!AN20)</f>
        <v/>
      </c>
      <c r="AR20" s="108" t="str">
        <f>TRIM(mat!AO20)</f>
        <v/>
      </c>
      <c r="AS20" s="108" t="str">
        <f>TRIM(mat!AP20)</f>
        <v/>
      </c>
      <c r="AT20" s="108" t="str">
        <f>TRIM(mat!AQ20)</f>
        <v/>
      </c>
      <c r="AU20" s="108" t="str">
        <f>TRIM(mat!AR20)</f>
        <v/>
      </c>
      <c r="AV20" s="108" t="str">
        <f>TRIM(mat!AS20)</f>
        <v/>
      </c>
      <c r="AW20" s="108" t="str">
        <f>TRIM(mat!AT20)</f>
        <v/>
      </c>
      <c r="AX20" s="108" t="str">
        <f>TRIM(mat!AU20)</f>
        <v/>
      </c>
      <c r="AY20" s="108" t="str">
        <f>TRIM(mat!AV20)</f>
        <v/>
      </c>
      <c r="AZ20" s="108" t="str">
        <f>TRIM(mat!AW20)</f>
        <v/>
      </c>
      <c r="BA20" s="108" t="str">
        <f>TRIM(mat!AX20)</f>
        <v/>
      </c>
      <c r="BB20" s="108" t="str">
        <f>TRIM(mat!AY20)</f>
        <v/>
      </c>
      <c r="BC20" s="108" t="str">
        <f>TRIM(mat!AZ20)</f>
        <v/>
      </c>
      <c r="BD20" s="108" t="str">
        <f>TRIM(mat!BA20)</f>
        <v/>
      </c>
      <c r="BE20" s="108" t="str">
        <f>TRIM(mat!BB20)</f>
        <v/>
      </c>
    </row>
    <row r="21" spans="1:57" s="101" customFormat="1">
      <c r="A21" s="100">
        <f t="shared" si="0"/>
        <v>21</v>
      </c>
      <c r="B21" s="100">
        <f t="shared" si="5"/>
        <v>3</v>
      </c>
      <c r="C21" s="100" t="str">
        <f t="shared" si="6"/>
        <v>床版</v>
      </c>
      <c r="D21" s="100" t="str">
        <f>TRIM(mat!A21)</f>
        <v>NONLI-BEAM</v>
      </c>
      <c r="E21" s="100">
        <f>VALUE(TRIM(mat!B21))</f>
        <v>36</v>
      </c>
      <c r="F21" s="100">
        <f>VALUE(TRIM(mat!C21))</f>
        <v>16</v>
      </c>
      <c r="G21" s="100" t="str">
        <f>TRIM(mat!D21)</f>
        <v>床版###未定義(36)</v>
      </c>
      <c r="H21" s="100">
        <f>IF(mat!E21="","",VALUE(TRIM(mat!E21)))</f>
        <v>2.35</v>
      </c>
      <c r="I21" s="100">
        <f>IF(mat!F21="","",VALUE(TRIM(mat!F21)))</f>
        <v>12600000</v>
      </c>
      <c r="J21" s="100">
        <f>IF(mat!G21="","",VALUE(TRIM(mat!G21)))</f>
        <v>0.17</v>
      </c>
      <c r="K21" s="100">
        <f>IF(mat!H21="","",VALUE(TRIM(mat!H21)))</f>
        <v>0.84</v>
      </c>
      <c r="L21" s="100">
        <f>IF(mat!I21="","",VALUE(TRIM(mat!I21)))</f>
        <v>0</v>
      </c>
      <c r="M21" s="100">
        <f>IF(mat!J21="","",VALUE(TRIM(mat!J21)))</f>
        <v>0.83299999999999996</v>
      </c>
      <c r="N21" s="100">
        <f>IF(mat!K21="","",VALUE(TRIM(mat!K21)))</f>
        <v>1</v>
      </c>
      <c r="O21" s="100">
        <f>IF(mat!L21="","",VALUE(TRIM(mat!L21)))</f>
        <v>2</v>
      </c>
      <c r="P21" s="100">
        <f>IF(mat!M21="","",VALUE(TRIM(mat!M21)))</f>
        <v>0</v>
      </c>
      <c r="Q21" s="100">
        <f>IF(mat!N21="","",VALUE(TRIM(mat!N21)))</f>
        <v>0</v>
      </c>
      <c r="R21" s="100">
        <f>IF(mat!O21="","",VALUE(TRIM(mat!O21)))</f>
        <v>0</v>
      </c>
      <c r="S21" s="100">
        <f>IF(mat!P21="","",VALUE(TRIM(mat!P21)))</f>
        <v>0</v>
      </c>
      <c r="T21" s="100">
        <f>IF(mat!Q21="","",VALUE(TRIM(mat!Q21)))</f>
        <v>0</v>
      </c>
      <c r="U21" s="100">
        <f>IF(mat!R21="","",VALUE(TRIM(mat!R21)))</f>
        <v>3</v>
      </c>
      <c r="V21" s="100">
        <f>IF(mat!S21="","",VALUE(TRIM(mat!S21)))</f>
        <v>0</v>
      </c>
      <c r="W21" s="100">
        <f>IF(mat!T21="","",VALUE(TRIM(mat!T21)))</f>
        <v>0</v>
      </c>
      <c r="X21" s="100">
        <f>IF(mat!U21="","",VALUE(TRIM(mat!U21)))</f>
        <v>2780000</v>
      </c>
      <c r="Y21" s="100">
        <f>IF(mat!V21="","",VALUE(TRIM(mat!V21)))</f>
        <v>159000</v>
      </c>
      <c r="Z21" s="100">
        <f>IF(mat!W21="","",VALUE(TRIM(mat!W21)))</f>
        <v>34700</v>
      </c>
      <c r="AA21" s="100">
        <f>IF(mat!X21="","",VALUE(TRIM(mat!X21)))</f>
        <v>500</v>
      </c>
      <c r="AB21" s="100">
        <f>IF(mat!Y21="","",VALUE(TRIM(mat!Y21)))</f>
        <v>735</v>
      </c>
      <c r="AC21" s="100">
        <f>IF(mat!Z21="","",VALUE(TRIM(mat!Z21)))</f>
        <v>0</v>
      </c>
      <c r="AD21" s="100">
        <f>IF(mat!AA21="","",VALUE(TRIM(mat!AA21)))</f>
        <v>0</v>
      </c>
      <c r="AE21" s="100">
        <f>IF(mat!AB21="","",VALUE(TRIM(mat!AB21)))</f>
        <v>0</v>
      </c>
      <c r="AF21" s="100">
        <f>IF(mat!AC21="","",VALUE(TRIM(mat!AC21)))</f>
        <v>0</v>
      </c>
      <c r="AG21" s="100">
        <f>IF(mat!AD21="","",VALUE(TRIM(mat!AD21)))</f>
        <v>0</v>
      </c>
      <c r="AH21" s="100">
        <f>IF(mat!AE21="","",VALUE(TRIM(mat!AE21)))</f>
        <v>0</v>
      </c>
      <c r="AI21" s="100">
        <f>IF(mat!AF21="","",VALUE(TRIM(mat!AF21)))</f>
        <v>0</v>
      </c>
      <c r="AJ21" s="100">
        <f>IF(mat!AG21="","",VALUE(TRIM(mat!AG21)))</f>
        <v>0</v>
      </c>
      <c r="AK21" s="100">
        <f>IF(mat!AH21="","",VALUE(TRIM(mat!AH21)))</f>
        <v>0</v>
      </c>
      <c r="AL21" s="100">
        <f>IF(mat!AI21="","",VALUE(TRIM(mat!AI21)))</f>
        <v>0</v>
      </c>
      <c r="AM21" s="100">
        <f>IF(mat!AJ21="","",VALUE(TRIM(mat!AJ21)))</f>
        <v>0</v>
      </c>
      <c r="AN21" s="100" t="str">
        <f>IF(mat!AK21="","",VALUE(TRIM(mat!AK21)))</f>
        <v/>
      </c>
      <c r="AO21" s="100" t="str">
        <f>IF(mat!AL21="","",VALUE(TRIM(mat!AL21)))</f>
        <v/>
      </c>
      <c r="AP21" s="100" t="str">
        <f>IF(mat!AM21="","",VALUE(TRIM(mat!AM21)))</f>
        <v/>
      </c>
      <c r="AQ21" s="100" t="str">
        <f>IF(mat!AN21="","",VALUE(TRIM(mat!AN21)))</f>
        <v/>
      </c>
      <c r="AR21" s="100" t="str">
        <f>IF(mat!AO21="","",VALUE(TRIM(mat!AO21)))</f>
        <v/>
      </c>
      <c r="AS21" s="100" t="str">
        <f>IF(mat!AP21="","",VALUE(TRIM(mat!AP21)))</f>
        <v/>
      </c>
      <c r="AT21" s="100" t="str">
        <f>IF(mat!AQ21="","",VALUE(TRIM(mat!AQ21)))</f>
        <v/>
      </c>
      <c r="AU21" s="100" t="str">
        <f>IF(mat!AR21="","",VALUE(TRIM(mat!AR21)))</f>
        <v/>
      </c>
      <c r="AV21" s="100" t="str">
        <f>IF(mat!AS21="","",VALUE(TRIM(mat!AS21)))</f>
        <v/>
      </c>
      <c r="AW21" s="100" t="str">
        <f>IF(mat!AT21="","",VALUE(TRIM(mat!AT21)))</f>
        <v/>
      </c>
      <c r="AX21" s="100" t="str">
        <f>IF(mat!AU21="","",VALUE(TRIM(mat!AU21)))</f>
        <v/>
      </c>
      <c r="AY21" s="100" t="str">
        <f>IF(mat!AV21="","",VALUE(TRIM(mat!AV21)))</f>
        <v/>
      </c>
      <c r="AZ21" s="100" t="str">
        <f>IF(mat!AW21="","",VALUE(TRIM(mat!AW21)))</f>
        <v/>
      </c>
      <c r="BA21" s="100" t="str">
        <f>IF(mat!AX21="","",VALUE(TRIM(mat!AX21)))</f>
        <v/>
      </c>
      <c r="BB21" s="100" t="str">
        <f>IF(mat!AY21="","",VALUE(TRIM(mat!AY21)))</f>
        <v/>
      </c>
      <c r="BC21" s="100" t="str">
        <f>IF(mat!AZ21="","",VALUE(TRIM(mat!AZ21)))</f>
        <v/>
      </c>
      <c r="BD21" s="100" t="str">
        <f>IF(mat!BA21="","",VALUE(TRIM(mat!BA21)))</f>
        <v/>
      </c>
      <c r="BE21" s="100" t="str">
        <f>IF(mat!BB21="","",VALUE(TRIM(mat!BB21)))</f>
        <v/>
      </c>
    </row>
    <row r="22" spans="1:57" s="101" customFormat="1">
      <c r="A22" s="100">
        <f t="shared" si="0"/>
        <v>22</v>
      </c>
      <c r="B22" s="100">
        <f t="shared" si="5"/>
        <v>4</v>
      </c>
      <c r="C22" s="100" t="str">
        <f t="shared" si="6"/>
        <v>海側杭</v>
      </c>
      <c r="D22" s="100" t="str">
        <f>TRIM(mat!A22)</f>
        <v>NONLI-BEAM</v>
      </c>
      <c r="E22" s="100">
        <f>VALUE(TRIM(mat!B22))</f>
        <v>41</v>
      </c>
      <c r="F22" s="100">
        <f>VALUE(TRIM(mat!C22))</f>
        <v>16</v>
      </c>
      <c r="G22" s="100" t="str">
        <f>TRIM(mat!D22)</f>
        <v>海側杭###未定義(41)</v>
      </c>
      <c r="H22" s="100">
        <f>IF(mat!E22="","",VALUE(TRIM(mat!E22)))</f>
        <v>7.85</v>
      </c>
      <c r="I22" s="100">
        <f>IF(mat!F22="","",VALUE(TRIM(mat!F22)))</f>
        <v>79200000</v>
      </c>
      <c r="J22" s="100">
        <f>IF(mat!G22="","",VALUE(TRIM(mat!G22)))</f>
        <v>0.3</v>
      </c>
      <c r="K22" s="100">
        <f>IF(mat!H22="","",VALUE(TRIM(mat!H22)))</f>
        <v>2.1680000000000001E-2</v>
      </c>
      <c r="L22" s="100">
        <f>IF(mat!I22="","",VALUE(TRIM(mat!I22)))</f>
        <v>0</v>
      </c>
      <c r="M22" s="100">
        <f>IF(mat!J22="","",VALUE(TRIM(mat!J22)))</f>
        <v>0.5</v>
      </c>
      <c r="N22" s="100">
        <f>IF(mat!K22="","",VALUE(TRIM(mat!K22)))</f>
        <v>1</v>
      </c>
      <c r="O22" s="100">
        <f>IF(mat!L22="","",VALUE(TRIM(mat!L22)))</f>
        <v>2</v>
      </c>
      <c r="P22" s="100">
        <f>IF(mat!M22="","",VALUE(TRIM(mat!M22)))</f>
        <v>0</v>
      </c>
      <c r="Q22" s="100">
        <f>IF(mat!N22="","",VALUE(TRIM(mat!N22)))</f>
        <v>0</v>
      </c>
      <c r="R22" s="100">
        <f>IF(mat!O22="","",VALUE(TRIM(mat!O22)))</f>
        <v>0</v>
      </c>
      <c r="S22" s="100">
        <f>IF(mat!P22="","",VALUE(TRIM(mat!P22)))</f>
        <v>0</v>
      </c>
      <c r="T22" s="100">
        <f>IF(mat!Q22="","",VALUE(TRIM(mat!Q22)))</f>
        <v>0</v>
      </c>
      <c r="U22" s="100">
        <f>IF(mat!R22="","",VALUE(TRIM(mat!R22)))</f>
        <v>2</v>
      </c>
      <c r="V22" s="100">
        <f>IF(mat!S22="","",VALUE(TRIM(mat!S22)))</f>
        <v>0</v>
      </c>
      <c r="W22" s="100">
        <f>IF(mat!T22="","",VALUE(TRIM(mat!T22)))</f>
        <v>0</v>
      </c>
      <c r="X22" s="100">
        <f>IF(mat!U22="","",VALUE(TRIM(mat!U22)))</f>
        <v>265800</v>
      </c>
      <c r="Y22" s="100">
        <f>IF(mat!V22="","",VALUE(TRIM(mat!V22)))</f>
        <v>0</v>
      </c>
      <c r="Z22" s="100">
        <f>IF(mat!W22="","",VALUE(TRIM(mat!W22)))</f>
        <v>26580</v>
      </c>
      <c r="AA22" s="100">
        <f>IF(mat!X22="","",VALUE(TRIM(mat!X22)))</f>
        <v>0</v>
      </c>
      <c r="AB22" s="100">
        <f>IF(mat!Y22="","",VALUE(TRIM(mat!Y22)))</f>
        <v>1119</v>
      </c>
      <c r="AC22" s="100">
        <f>IF(mat!Z22="","",VALUE(TRIM(mat!Z22)))</f>
        <v>0</v>
      </c>
      <c r="AD22" s="100">
        <f>IF(mat!AA22="","",VALUE(TRIM(mat!AA22)))</f>
        <v>0</v>
      </c>
      <c r="AE22" s="100">
        <f>IF(mat!AB22="","",VALUE(TRIM(mat!AB22)))</f>
        <v>0</v>
      </c>
      <c r="AF22" s="100">
        <f>IF(mat!AC22="","",VALUE(TRIM(mat!AC22)))</f>
        <v>0</v>
      </c>
      <c r="AG22" s="100">
        <f>IF(mat!AD22="","",VALUE(TRIM(mat!AD22)))</f>
        <v>0</v>
      </c>
      <c r="AH22" s="100">
        <f>IF(mat!AE22="","",VALUE(TRIM(mat!AE22)))</f>
        <v>0</v>
      </c>
      <c r="AI22" s="100">
        <f>IF(mat!AF22="","",VALUE(TRIM(mat!AF22)))</f>
        <v>0</v>
      </c>
      <c r="AJ22" s="100">
        <f>IF(mat!AG22="","",VALUE(TRIM(mat!AG22)))</f>
        <v>0</v>
      </c>
      <c r="AK22" s="100">
        <f>IF(mat!AH22="","",VALUE(TRIM(mat!AH22)))</f>
        <v>0</v>
      </c>
      <c r="AL22" s="100">
        <f>IF(mat!AI22="","",VALUE(TRIM(mat!AI22)))</f>
        <v>0</v>
      </c>
      <c r="AM22" s="100">
        <f>IF(mat!AJ22="","",VALUE(TRIM(mat!AJ22)))</f>
        <v>0</v>
      </c>
      <c r="AN22" s="100" t="str">
        <f>IF(mat!AK22="","",VALUE(TRIM(mat!AK22)))</f>
        <v/>
      </c>
      <c r="AO22" s="100" t="str">
        <f>IF(mat!AL22="","",VALUE(TRIM(mat!AL22)))</f>
        <v/>
      </c>
      <c r="AP22" s="100" t="str">
        <f>IF(mat!AM22="","",VALUE(TRIM(mat!AM22)))</f>
        <v/>
      </c>
      <c r="AQ22" s="100" t="str">
        <f>IF(mat!AN22="","",VALUE(TRIM(mat!AN22)))</f>
        <v/>
      </c>
      <c r="AR22" s="100" t="str">
        <f>IF(mat!AO22="","",VALUE(TRIM(mat!AO22)))</f>
        <v/>
      </c>
      <c r="AS22" s="100" t="str">
        <f>IF(mat!AP22="","",VALUE(TRIM(mat!AP22)))</f>
        <v/>
      </c>
      <c r="AT22" s="100" t="str">
        <f>IF(mat!AQ22="","",VALUE(TRIM(mat!AQ22)))</f>
        <v/>
      </c>
      <c r="AU22" s="100" t="str">
        <f>IF(mat!AR22="","",VALUE(TRIM(mat!AR22)))</f>
        <v/>
      </c>
      <c r="AV22" s="100" t="str">
        <f>IF(mat!AS22="","",VALUE(TRIM(mat!AS22)))</f>
        <v/>
      </c>
      <c r="AW22" s="100" t="str">
        <f>IF(mat!AT22="","",VALUE(TRIM(mat!AT22)))</f>
        <v/>
      </c>
      <c r="AX22" s="100" t="str">
        <f>IF(mat!AU22="","",VALUE(TRIM(mat!AU22)))</f>
        <v/>
      </c>
      <c r="AY22" s="100" t="str">
        <f>IF(mat!AV22="","",VALUE(TRIM(mat!AV22)))</f>
        <v/>
      </c>
      <c r="AZ22" s="100" t="str">
        <f>IF(mat!AW22="","",VALUE(TRIM(mat!AW22)))</f>
        <v/>
      </c>
      <c r="BA22" s="100" t="str">
        <f>IF(mat!AX22="","",VALUE(TRIM(mat!AX22)))</f>
        <v/>
      </c>
      <c r="BB22" s="100" t="str">
        <f>IF(mat!AY22="","",VALUE(TRIM(mat!AY22)))</f>
        <v/>
      </c>
      <c r="BC22" s="100" t="str">
        <f>IF(mat!AZ22="","",VALUE(TRIM(mat!AZ22)))</f>
        <v/>
      </c>
      <c r="BD22" s="100" t="str">
        <f>IF(mat!BA22="","",VALUE(TRIM(mat!BA22)))</f>
        <v/>
      </c>
      <c r="BE22" s="100" t="str">
        <f>IF(mat!BB22="","",VALUE(TRIM(mat!BB22)))</f>
        <v/>
      </c>
    </row>
    <row r="23" spans="1:57" s="101" customFormat="1">
      <c r="A23" s="100">
        <f t="shared" si="0"/>
        <v>23</v>
      </c>
      <c r="B23" s="100">
        <f t="shared" si="5"/>
        <v>4</v>
      </c>
      <c r="C23" s="100" t="str">
        <f t="shared" si="6"/>
        <v>中間杭</v>
      </c>
      <c r="D23" s="100" t="str">
        <f>TRIM(mat!A23)</f>
        <v>NONLI-BEAM</v>
      </c>
      <c r="E23" s="100">
        <f>VALUE(TRIM(mat!B23))</f>
        <v>42</v>
      </c>
      <c r="F23" s="100">
        <f>VALUE(TRIM(mat!C23))</f>
        <v>16</v>
      </c>
      <c r="G23" s="100" t="str">
        <f>TRIM(mat!D23)</f>
        <v>中間杭###未定義(42)</v>
      </c>
      <c r="H23" s="100">
        <f>IF(mat!E23="","",VALUE(TRIM(mat!E23)))</f>
        <v>7.85</v>
      </c>
      <c r="I23" s="100">
        <f>IF(mat!F23="","",VALUE(TRIM(mat!F23)))</f>
        <v>79200000</v>
      </c>
      <c r="J23" s="100">
        <f>IF(mat!G23="","",VALUE(TRIM(mat!G23)))</f>
        <v>0.3</v>
      </c>
      <c r="K23" s="100">
        <f>IF(mat!H23="","",VALUE(TRIM(mat!H23)))</f>
        <v>2.5940000000000001E-2</v>
      </c>
      <c r="L23" s="100">
        <f>IF(mat!I23="","",VALUE(TRIM(mat!I23)))</f>
        <v>0</v>
      </c>
      <c r="M23" s="100">
        <f>IF(mat!J23="","",VALUE(TRIM(mat!J23)))</f>
        <v>0.5</v>
      </c>
      <c r="N23" s="100">
        <f>IF(mat!K23="","",VALUE(TRIM(mat!K23)))</f>
        <v>1</v>
      </c>
      <c r="O23" s="100">
        <f>IF(mat!L23="","",VALUE(TRIM(mat!L23)))</f>
        <v>2</v>
      </c>
      <c r="P23" s="100">
        <f>IF(mat!M23="","",VALUE(TRIM(mat!M23)))</f>
        <v>0</v>
      </c>
      <c r="Q23" s="100">
        <f>IF(mat!N23="","",VALUE(TRIM(mat!N23)))</f>
        <v>0</v>
      </c>
      <c r="R23" s="100">
        <f>IF(mat!O23="","",VALUE(TRIM(mat!O23)))</f>
        <v>0</v>
      </c>
      <c r="S23" s="100">
        <f>IF(mat!P23="","",VALUE(TRIM(mat!P23)))</f>
        <v>0</v>
      </c>
      <c r="T23" s="100">
        <f>IF(mat!Q23="","",VALUE(TRIM(mat!Q23)))</f>
        <v>0</v>
      </c>
      <c r="U23" s="100">
        <f>IF(mat!R23="","",VALUE(TRIM(mat!R23)))</f>
        <v>2</v>
      </c>
      <c r="V23" s="100">
        <f>IF(mat!S23="","",VALUE(TRIM(mat!S23)))</f>
        <v>0</v>
      </c>
      <c r="W23" s="100">
        <f>IF(mat!T23="","",VALUE(TRIM(mat!T23)))</f>
        <v>0</v>
      </c>
      <c r="X23" s="100">
        <f>IF(mat!U23="","",VALUE(TRIM(mat!U23)))</f>
        <v>316200</v>
      </c>
      <c r="Y23" s="100">
        <f>IF(mat!V23="","",VALUE(TRIM(mat!V23)))</f>
        <v>0</v>
      </c>
      <c r="Z23" s="100">
        <f>IF(mat!W23="","",VALUE(TRIM(mat!W23)))</f>
        <v>31620</v>
      </c>
      <c r="AA23" s="100">
        <f>IF(mat!X23="","",VALUE(TRIM(mat!X23)))</f>
        <v>0</v>
      </c>
      <c r="AB23" s="100">
        <f>IF(mat!Y23="","",VALUE(TRIM(mat!Y23)))</f>
        <v>1335</v>
      </c>
      <c r="AC23" s="100">
        <f>IF(mat!Z23="","",VALUE(TRIM(mat!Z23)))</f>
        <v>0</v>
      </c>
      <c r="AD23" s="100">
        <f>IF(mat!AA23="","",VALUE(TRIM(mat!AA23)))</f>
        <v>0</v>
      </c>
      <c r="AE23" s="100">
        <f>IF(mat!AB23="","",VALUE(TRIM(mat!AB23)))</f>
        <v>0</v>
      </c>
      <c r="AF23" s="100">
        <f>IF(mat!AC23="","",VALUE(TRIM(mat!AC23)))</f>
        <v>0</v>
      </c>
      <c r="AG23" s="100">
        <f>IF(mat!AD23="","",VALUE(TRIM(mat!AD23)))</f>
        <v>0</v>
      </c>
      <c r="AH23" s="100">
        <f>IF(mat!AE23="","",VALUE(TRIM(mat!AE23)))</f>
        <v>0</v>
      </c>
      <c r="AI23" s="100">
        <f>IF(mat!AF23="","",VALUE(TRIM(mat!AF23)))</f>
        <v>0</v>
      </c>
      <c r="AJ23" s="100">
        <f>IF(mat!AG23="","",VALUE(TRIM(mat!AG23)))</f>
        <v>0</v>
      </c>
      <c r="AK23" s="100">
        <f>IF(mat!AH23="","",VALUE(TRIM(mat!AH23)))</f>
        <v>0</v>
      </c>
      <c r="AL23" s="100">
        <f>IF(mat!AI23="","",VALUE(TRIM(mat!AI23)))</f>
        <v>0</v>
      </c>
      <c r="AM23" s="100">
        <f>IF(mat!AJ23="","",VALUE(TRIM(mat!AJ23)))</f>
        <v>0</v>
      </c>
      <c r="AN23" s="100" t="str">
        <f>IF(mat!AK23="","",VALUE(TRIM(mat!AK23)))</f>
        <v/>
      </c>
      <c r="AO23" s="100" t="str">
        <f>IF(mat!AL23="","",VALUE(TRIM(mat!AL23)))</f>
        <v/>
      </c>
      <c r="AP23" s="100" t="str">
        <f>IF(mat!AM23="","",VALUE(TRIM(mat!AM23)))</f>
        <v/>
      </c>
      <c r="AQ23" s="100" t="str">
        <f>IF(mat!AN23="","",VALUE(TRIM(mat!AN23)))</f>
        <v/>
      </c>
      <c r="AR23" s="100" t="str">
        <f>IF(mat!AO23="","",VALUE(TRIM(mat!AO23)))</f>
        <v/>
      </c>
      <c r="AS23" s="100" t="str">
        <f>IF(mat!AP23="","",VALUE(TRIM(mat!AP23)))</f>
        <v/>
      </c>
      <c r="AT23" s="100" t="str">
        <f>IF(mat!AQ23="","",VALUE(TRIM(mat!AQ23)))</f>
        <v/>
      </c>
      <c r="AU23" s="100" t="str">
        <f>IF(mat!AR23="","",VALUE(TRIM(mat!AR23)))</f>
        <v/>
      </c>
      <c r="AV23" s="100" t="str">
        <f>IF(mat!AS23="","",VALUE(TRIM(mat!AS23)))</f>
        <v/>
      </c>
      <c r="AW23" s="100" t="str">
        <f>IF(mat!AT23="","",VALUE(TRIM(mat!AT23)))</f>
        <v/>
      </c>
      <c r="AX23" s="100" t="str">
        <f>IF(mat!AU23="","",VALUE(TRIM(mat!AU23)))</f>
        <v/>
      </c>
      <c r="AY23" s="100" t="str">
        <f>IF(mat!AV23="","",VALUE(TRIM(mat!AV23)))</f>
        <v/>
      </c>
      <c r="AZ23" s="100" t="str">
        <f>IF(mat!AW23="","",VALUE(TRIM(mat!AW23)))</f>
        <v/>
      </c>
      <c r="BA23" s="100" t="str">
        <f>IF(mat!AX23="","",VALUE(TRIM(mat!AX23)))</f>
        <v/>
      </c>
      <c r="BB23" s="100" t="str">
        <f>IF(mat!AY23="","",VALUE(TRIM(mat!AY23)))</f>
        <v/>
      </c>
      <c r="BC23" s="100" t="str">
        <f>IF(mat!AZ23="","",VALUE(TRIM(mat!AZ23)))</f>
        <v/>
      </c>
      <c r="BD23" s="100" t="str">
        <f>IF(mat!BA23="","",VALUE(TRIM(mat!BA23)))</f>
        <v/>
      </c>
      <c r="BE23" s="100" t="str">
        <f>IF(mat!BB23="","",VALUE(TRIM(mat!BB23)))</f>
        <v/>
      </c>
    </row>
    <row r="24" spans="1:57" s="101" customFormat="1">
      <c r="A24" s="100">
        <f t="shared" si="0"/>
        <v>24</v>
      </c>
      <c r="B24" s="100">
        <f t="shared" si="5"/>
        <v>4</v>
      </c>
      <c r="C24" s="100" t="str">
        <f t="shared" si="6"/>
        <v>陸側杭</v>
      </c>
      <c r="D24" s="100" t="str">
        <f>TRIM(mat!A24)</f>
        <v>NONLI-BEAM</v>
      </c>
      <c r="E24" s="100">
        <f>VALUE(TRIM(mat!B24))</f>
        <v>43</v>
      </c>
      <c r="F24" s="100">
        <f>VALUE(TRIM(mat!C24))</f>
        <v>16</v>
      </c>
      <c r="G24" s="100" t="str">
        <f>TRIM(mat!D24)</f>
        <v>陸側杭###未定義(43)</v>
      </c>
      <c r="H24" s="100">
        <f>IF(mat!E24="","",VALUE(TRIM(mat!E24)))</f>
        <v>7.85</v>
      </c>
      <c r="I24" s="100">
        <f>IF(mat!F24="","",VALUE(TRIM(mat!F24)))</f>
        <v>79200000</v>
      </c>
      <c r="J24" s="100">
        <f>IF(mat!G24="","",VALUE(TRIM(mat!G24)))</f>
        <v>0.3</v>
      </c>
      <c r="K24" s="100">
        <f>IF(mat!H24="","",VALUE(TRIM(mat!H24)))</f>
        <v>3.0169999999999999E-2</v>
      </c>
      <c r="L24" s="100">
        <f>IF(mat!I24="","",VALUE(TRIM(mat!I24)))</f>
        <v>0</v>
      </c>
      <c r="M24" s="100">
        <f>IF(mat!J24="","",VALUE(TRIM(mat!J24)))</f>
        <v>0.5</v>
      </c>
      <c r="N24" s="100">
        <f>IF(mat!K24="","",VALUE(TRIM(mat!K24)))</f>
        <v>1</v>
      </c>
      <c r="O24" s="100">
        <f>IF(mat!L24="","",VALUE(TRIM(mat!L24)))</f>
        <v>2</v>
      </c>
      <c r="P24" s="100">
        <f>IF(mat!M24="","",VALUE(TRIM(mat!M24)))</f>
        <v>0</v>
      </c>
      <c r="Q24" s="100">
        <f>IF(mat!N24="","",VALUE(TRIM(mat!N24)))</f>
        <v>0</v>
      </c>
      <c r="R24" s="100">
        <f>IF(mat!O24="","",VALUE(TRIM(mat!O24)))</f>
        <v>0</v>
      </c>
      <c r="S24" s="100">
        <f>IF(mat!P24="","",VALUE(TRIM(mat!P24)))</f>
        <v>0</v>
      </c>
      <c r="T24" s="100">
        <f>IF(mat!Q24="","",VALUE(TRIM(mat!Q24)))</f>
        <v>0</v>
      </c>
      <c r="U24" s="100">
        <f>IF(mat!R24="","",VALUE(TRIM(mat!R24)))</f>
        <v>2</v>
      </c>
      <c r="V24" s="100">
        <f>IF(mat!S24="","",VALUE(TRIM(mat!S24)))</f>
        <v>0</v>
      </c>
      <c r="W24" s="100">
        <f>IF(mat!T24="","",VALUE(TRIM(mat!T24)))</f>
        <v>0</v>
      </c>
      <c r="X24" s="100">
        <f>IF(mat!U24="","",VALUE(TRIM(mat!U24)))</f>
        <v>365800</v>
      </c>
      <c r="Y24" s="100">
        <f>IF(mat!V24="","",VALUE(TRIM(mat!V24)))</f>
        <v>0</v>
      </c>
      <c r="Z24" s="100">
        <f>IF(mat!W24="","",VALUE(TRIM(mat!W24)))</f>
        <v>36580</v>
      </c>
      <c r="AA24" s="100">
        <f>IF(mat!X24="","",VALUE(TRIM(mat!X24)))</f>
        <v>0</v>
      </c>
      <c r="AB24" s="100">
        <f>IF(mat!Y24="","",VALUE(TRIM(mat!Y24)))</f>
        <v>1548</v>
      </c>
      <c r="AC24" s="100">
        <f>IF(mat!Z24="","",VALUE(TRIM(mat!Z24)))</f>
        <v>0</v>
      </c>
      <c r="AD24" s="100">
        <f>IF(mat!AA24="","",VALUE(TRIM(mat!AA24)))</f>
        <v>0</v>
      </c>
      <c r="AE24" s="100">
        <f>IF(mat!AB24="","",VALUE(TRIM(mat!AB24)))</f>
        <v>0</v>
      </c>
      <c r="AF24" s="100">
        <f>IF(mat!AC24="","",VALUE(TRIM(mat!AC24)))</f>
        <v>0</v>
      </c>
      <c r="AG24" s="100">
        <f>IF(mat!AD24="","",VALUE(TRIM(mat!AD24)))</f>
        <v>0</v>
      </c>
      <c r="AH24" s="100">
        <f>IF(mat!AE24="","",VALUE(TRIM(mat!AE24)))</f>
        <v>0</v>
      </c>
      <c r="AI24" s="100">
        <f>IF(mat!AF24="","",VALUE(TRIM(mat!AF24)))</f>
        <v>0</v>
      </c>
      <c r="AJ24" s="100">
        <f>IF(mat!AG24="","",VALUE(TRIM(mat!AG24)))</f>
        <v>0</v>
      </c>
      <c r="AK24" s="100">
        <f>IF(mat!AH24="","",VALUE(TRIM(mat!AH24)))</f>
        <v>0</v>
      </c>
      <c r="AL24" s="100">
        <f>IF(mat!AI24="","",VALUE(TRIM(mat!AI24)))</f>
        <v>0</v>
      </c>
      <c r="AM24" s="100">
        <f>IF(mat!AJ24="","",VALUE(TRIM(mat!AJ24)))</f>
        <v>0</v>
      </c>
      <c r="AN24" s="100" t="str">
        <f>IF(mat!AK24="","",VALUE(TRIM(mat!AK24)))</f>
        <v/>
      </c>
      <c r="AO24" s="100" t="str">
        <f>IF(mat!AL24="","",VALUE(TRIM(mat!AL24)))</f>
        <v/>
      </c>
      <c r="AP24" s="100" t="str">
        <f>IF(mat!AM24="","",VALUE(TRIM(mat!AM24)))</f>
        <v/>
      </c>
      <c r="AQ24" s="100" t="str">
        <f>IF(mat!AN24="","",VALUE(TRIM(mat!AN24)))</f>
        <v/>
      </c>
      <c r="AR24" s="100" t="str">
        <f>IF(mat!AO24="","",VALUE(TRIM(mat!AO24)))</f>
        <v/>
      </c>
      <c r="AS24" s="100" t="str">
        <f>IF(mat!AP24="","",VALUE(TRIM(mat!AP24)))</f>
        <v/>
      </c>
      <c r="AT24" s="100" t="str">
        <f>IF(mat!AQ24="","",VALUE(TRIM(mat!AQ24)))</f>
        <v/>
      </c>
      <c r="AU24" s="100" t="str">
        <f>IF(mat!AR24="","",VALUE(TRIM(mat!AR24)))</f>
        <v/>
      </c>
      <c r="AV24" s="100" t="str">
        <f>IF(mat!AS24="","",VALUE(TRIM(mat!AS24)))</f>
        <v/>
      </c>
      <c r="AW24" s="100" t="str">
        <f>IF(mat!AT24="","",VALUE(TRIM(mat!AT24)))</f>
        <v/>
      </c>
      <c r="AX24" s="100" t="str">
        <f>IF(mat!AU24="","",VALUE(TRIM(mat!AU24)))</f>
        <v/>
      </c>
      <c r="AY24" s="100" t="str">
        <f>IF(mat!AV24="","",VALUE(TRIM(mat!AV24)))</f>
        <v/>
      </c>
      <c r="AZ24" s="100" t="str">
        <f>IF(mat!AW24="","",VALUE(TRIM(mat!AW24)))</f>
        <v/>
      </c>
      <c r="BA24" s="100" t="str">
        <f>IF(mat!AX24="","",VALUE(TRIM(mat!AX24)))</f>
        <v/>
      </c>
      <c r="BB24" s="100" t="str">
        <f>IF(mat!AY24="","",VALUE(TRIM(mat!AY24)))</f>
        <v/>
      </c>
      <c r="BC24" s="100" t="str">
        <f>IF(mat!AZ24="","",VALUE(TRIM(mat!AZ24)))</f>
        <v/>
      </c>
      <c r="BD24" s="100" t="str">
        <f>IF(mat!BA24="","",VALUE(TRIM(mat!BA24)))</f>
        <v/>
      </c>
      <c r="BE24" s="100" t="str">
        <f>IF(mat!BB24="","",VALUE(TRIM(mat!BB24)))</f>
        <v/>
      </c>
    </row>
    <row r="25" spans="1:57" s="101" customFormat="1">
      <c r="A25" s="100">
        <f t="shared" si="0"/>
        <v>25</v>
      </c>
      <c r="B25" s="100">
        <f t="shared" si="5"/>
        <v>8</v>
      </c>
      <c r="C25" s="100" t="str">
        <f t="shared" si="6"/>
        <v>中間杭（t9）</v>
      </c>
      <c r="D25" s="100" t="str">
        <f>TRIM(mat!A25)</f>
        <v>NONLI-BEAM</v>
      </c>
      <c r="E25" s="100">
        <f>VALUE(TRIM(mat!B25))</f>
        <v>45</v>
      </c>
      <c r="F25" s="100">
        <f>VALUE(TRIM(mat!C25))</f>
        <v>16</v>
      </c>
      <c r="G25" s="100" t="str">
        <f>TRIM(mat!D25)</f>
        <v>中間杭（t9）###未定義(45)</v>
      </c>
      <c r="H25" s="100">
        <f>IF(mat!E25="","",VALUE(TRIM(mat!E25)))</f>
        <v>7.85</v>
      </c>
      <c r="I25" s="100">
        <f>IF(mat!F25="","",VALUE(TRIM(mat!F25)))</f>
        <v>79200000</v>
      </c>
      <c r="J25" s="100">
        <f>IF(mat!G25="","",VALUE(TRIM(mat!G25)))</f>
        <v>0.3</v>
      </c>
      <c r="K25" s="100">
        <f>IF(mat!H25="","",VALUE(TRIM(mat!H25)))</f>
        <v>1.9539999999999998E-2</v>
      </c>
      <c r="L25" s="100">
        <f>IF(mat!I25="","",VALUE(TRIM(mat!I25)))</f>
        <v>0</v>
      </c>
      <c r="M25" s="100">
        <f>IF(mat!J25="","",VALUE(TRIM(mat!J25)))</f>
        <v>0.5</v>
      </c>
      <c r="N25" s="100">
        <f>IF(mat!K25="","",VALUE(TRIM(mat!K25)))</f>
        <v>1</v>
      </c>
      <c r="O25" s="100">
        <f>IF(mat!L25="","",VALUE(TRIM(mat!L25)))</f>
        <v>2</v>
      </c>
      <c r="P25" s="100">
        <f>IF(mat!M25="","",VALUE(TRIM(mat!M25)))</f>
        <v>0</v>
      </c>
      <c r="Q25" s="100">
        <f>IF(mat!N25="","",VALUE(TRIM(mat!N25)))</f>
        <v>0</v>
      </c>
      <c r="R25" s="100">
        <f>IF(mat!O25="","",VALUE(TRIM(mat!O25)))</f>
        <v>0</v>
      </c>
      <c r="S25" s="100">
        <f>IF(mat!P25="","",VALUE(TRIM(mat!P25)))</f>
        <v>0</v>
      </c>
      <c r="T25" s="100">
        <f>IF(mat!Q25="","",VALUE(TRIM(mat!Q25)))</f>
        <v>0</v>
      </c>
      <c r="U25" s="100">
        <f>IF(mat!R25="","",VALUE(TRIM(mat!R25)))</f>
        <v>2</v>
      </c>
      <c r="V25" s="100">
        <f>IF(mat!S25="","",VALUE(TRIM(mat!S25)))</f>
        <v>0</v>
      </c>
      <c r="W25" s="100">
        <f>IF(mat!T25="","",VALUE(TRIM(mat!T25)))</f>
        <v>0</v>
      </c>
      <c r="X25" s="100">
        <f>IF(mat!U25="","",VALUE(TRIM(mat!U25)))</f>
        <v>240300</v>
      </c>
      <c r="Y25" s="100">
        <f>IF(mat!V25="","",VALUE(TRIM(mat!V25)))</f>
        <v>0</v>
      </c>
      <c r="Z25" s="100">
        <f>IF(mat!W25="","",VALUE(TRIM(mat!W25)))</f>
        <v>24030</v>
      </c>
      <c r="AA25" s="100">
        <f>IF(mat!X25="","",VALUE(TRIM(mat!X25)))</f>
        <v>0</v>
      </c>
      <c r="AB25" s="100">
        <f>IF(mat!Y25="","",VALUE(TRIM(mat!Y25)))</f>
        <v>1010</v>
      </c>
      <c r="AC25" s="100">
        <f>IF(mat!Z25="","",VALUE(TRIM(mat!Z25)))</f>
        <v>0</v>
      </c>
      <c r="AD25" s="100">
        <f>IF(mat!AA25="","",VALUE(TRIM(mat!AA25)))</f>
        <v>0</v>
      </c>
      <c r="AE25" s="100">
        <f>IF(mat!AB25="","",VALUE(TRIM(mat!AB25)))</f>
        <v>0</v>
      </c>
      <c r="AF25" s="100">
        <f>IF(mat!AC25="","",VALUE(TRIM(mat!AC25)))</f>
        <v>0</v>
      </c>
      <c r="AG25" s="100">
        <f>IF(mat!AD25="","",VALUE(TRIM(mat!AD25)))</f>
        <v>0</v>
      </c>
      <c r="AH25" s="100">
        <f>IF(mat!AE25="","",VALUE(TRIM(mat!AE25)))</f>
        <v>0</v>
      </c>
      <c r="AI25" s="100">
        <f>IF(mat!AF25="","",VALUE(TRIM(mat!AF25)))</f>
        <v>0</v>
      </c>
      <c r="AJ25" s="100">
        <f>IF(mat!AG25="","",VALUE(TRIM(mat!AG25)))</f>
        <v>0</v>
      </c>
      <c r="AK25" s="100">
        <f>IF(mat!AH25="","",VALUE(TRIM(mat!AH25)))</f>
        <v>0</v>
      </c>
      <c r="AL25" s="100">
        <f>IF(mat!AI25="","",VALUE(TRIM(mat!AI25)))</f>
        <v>0</v>
      </c>
      <c r="AM25" s="100">
        <f>IF(mat!AJ25="","",VALUE(TRIM(mat!AJ25)))</f>
        <v>0</v>
      </c>
      <c r="AN25" s="100" t="str">
        <f>IF(mat!AK25="","",VALUE(TRIM(mat!AK25)))</f>
        <v/>
      </c>
      <c r="AO25" s="100" t="str">
        <f>IF(mat!AL25="","",VALUE(TRIM(mat!AL25)))</f>
        <v/>
      </c>
      <c r="AP25" s="100" t="str">
        <f>IF(mat!AM25="","",VALUE(TRIM(mat!AM25)))</f>
        <v/>
      </c>
      <c r="AQ25" s="100" t="str">
        <f>IF(mat!AN25="","",VALUE(TRIM(mat!AN25)))</f>
        <v/>
      </c>
      <c r="AR25" s="100" t="str">
        <f>IF(mat!AO25="","",VALUE(TRIM(mat!AO25)))</f>
        <v/>
      </c>
      <c r="AS25" s="100" t="str">
        <f>IF(mat!AP25="","",VALUE(TRIM(mat!AP25)))</f>
        <v/>
      </c>
      <c r="AT25" s="100" t="str">
        <f>IF(mat!AQ25="","",VALUE(TRIM(mat!AQ25)))</f>
        <v/>
      </c>
      <c r="AU25" s="100" t="str">
        <f>IF(mat!AR25="","",VALUE(TRIM(mat!AR25)))</f>
        <v/>
      </c>
      <c r="AV25" s="100" t="str">
        <f>IF(mat!AS25="","",VALUE(TRIM(mat!AS25)))</f>
        <v/>
      </c>
      <c r="AW25" s="100" t="str">
        <f>IF(mat!AT25="","",VALUE(TRIM(mat!AT25)))</f>
        <v/>
      </c>
      <c r="AX25" s="100" t="str">
        <f>IF(mat!AU25="","",VALUE(TRIM(mat!AU25)))</f>
        <v/>
      </c>
      <c r="AY25" s="100" t="str">
        <f>IF(mat!AV25="","",VALUE(TRIM(mat!AV25)))</f>
        <v/>
      </c>
      <c r="AZ25" s="100" t="str">
        <f>IF(mat!AW25="","",VALUE(TRIM(mat!AW25)))</f>
        <v/>
      </c>
      <c r="BA25" s="100" t="str">
        <f>IF(mat!AX25="","",VALUE(TRIM(mat!AX25)))</f>
        <v/>
      </c>
      <c r="BB25" s="100" t="str">
        <f>IF(mat!AY25="","",VALUE(TRIM(mat!AY25)))</f>
        <v/>
      </c>
      <c r="BC25" s="100" t="str">
        <f>IF(mat!AZ25="","",VALUE(TRIM(mat!AZ25)))</f>
        <v/>
      </c>
      <c r="BD25" s="100" t="str">
        <f>IF(mat!BA25="","",VALUE(TRIM(mat!BA25)))</f>
        <v/>
      </c>
      <c r="BE25" s="100" t="str">
        <f>IF(mat!BB25="","",VALUE(TRIM(mat!BB25)))</f>
        <v/>
      </c>
    </row>
    <row r="26" spans="1:57" s="101" customFormat="1">
      <c r="A26" s="100">
        <f t="shared" si="0"/>
        <v>26</v>
      </c>
      <c r="B26" s="100">
        <f t="shared" si="5"/>
        <v>8</v>
      </c>
      <c r="C26" s="100" t="str">
        <f t="shared" si="6"/>
        <v>陸側杭（t9）</v>
      </c>
      <c r="D26" s="100" t="str">
        <f>TRIM(mat!A26)</f>
        <v>NONLI-BEAM</v>
      </c>
      <c r="E26" s="100">
        <f>VALUE(TRIM(mat!B26))</f>
        <v>46</v>
      </c>
      <c r="F26" s="100">
        <f>VALUE(TRIM(mat!C26))</f>
        <v>16</v>
      </c>
      <c r="G26" s="100" t="str">
        <f>TRIM(mat!D26)</f>
        <v>陸側杭（t9）###未定義(46)</v>
      </c>
      <c r="H26" s="100">
        <f>IF(mat!E26="","",VALUE(TRIM(mat!E26)))</f>
        <v>7.85</v>
      </c>
      <c r="I26" s="100">
        <f>IF(mat!F26="","",VALUE(TRIM(mat!F26)))</f>
        <v>79200000</v>
      </c>
      <c r="J26" s="100">
        <f>IF(mat!G26="","",VALUE(TRIM(mat!G26)))</f>
        <v>0.3</v>
      </c>
      <c r="K26" s="100">
        <f>IF(mat!H26="","",VALUE(TRIM(mat!H26)))</f>
        <v>1.9539999999999998E-2</v>
      </c>
      <c r="L26" s="100">
        <f>IF(mat!I26="","",VALUE(TRIM(mat!I26)))</f>
        <v>0</v>
      </c>
      <c r="M26" s="100">
        <f>IF(mat!J26="","",VALUE(TRIM(mat!J26)))</f>
        <v>0.5</v>
      </c>
      <c r="N26" s="100">
        <f>IF(mat!K26="","",VALUE(TRIM(mat!K26)))</f>
        <v>1</v>
      </c>
      <c r="O26" s="100">
        <f>IF(mat!L26="","",VALUE(TRIM(mat!L26)))</f>
        <v>2</v>
      </c>
      <c r="P26" s="100">
        <f>IF(mat!M26="","",VALUE(TRIM(mat!M26)))</f>
        <v>0</v>
      </c>
      <c r="Q26" s="100">
        <f>IF(mat!N26="","",VALUE(TRIM(mat!N26)))</f>
        <v>0</v>
      </c>
      <c r="R26" s="100">
        <f>IF(mat!O26="","",VALUE(TRIM(mat!O26)))</f>
        <v>0</v>
      </c>
      <c r="S26" s="100">
        <f>IF(mat!P26="","",VALUE(TRIM(mat!P26)))</f>
        <v>0</v>
      </c>
      <c r="T26" s="100">
        <f>IF(mat!Q26="","",VALUE(TRIM(mat!Q26)))</f>
        <v>0</v>
      </c>
      <c r="U26" s="100">
        <f>IF(mat!R26="","",VALUE(TRIM(mat!R26)))</f>
        <v>2</v>
      </c>
      <c r="V26" s="100">
        <f>IF(mat!S26="","",VALUE(TRIM(mat!S26)))</f>
        <v>0</v>
      </c>
      <c r="W26" s="100">
        <f>IF(mat!T26="","",VALUE(TRIM(mat!T26)))</f>
        <v>0</v>
      </c>
      <c r="X26" s="100">
        <f>IF(mat!U26="","",VALUE(TRIM(mat!U26)))</f>
        <v>240300</v>
      </c>
      <c r="Y26" s="100">
        <f>IF(mat!V26="","",VALUE(TRIM(mat!V26)))</f>
        <v>0</v>
      </c>
      <c r="Z26" s="100">
        <f>IF(mat!W26="","",VALUE(TRIM(mat!W26)))</f>
        <v>24030</v>
      </c>
      <c r="AA26" s="100">
        <f>IF(mat!X26="","",VALUE(TRIM(mat!X26)))</f>
        <v>0</v>
      </c>
      <c r="AB26" s="100">
        <f>IF(mat!Y26="","",VALUE(TRIM(mat!Y26)))</f>
        <v>1010</v>
      </c>
      <c r="AC26" s="100">
        <f>IF(mat!Z26="","",VALUE(TRIM(mat!Z26)))</f>
        <v>0</v>
      </c>
      <c r="AD26" s="100">
        <f>IF(mat!AA26="","",VALUE(TRIM(mat!AA26)))</f>
        <v>0</v>
      </c>
      <c r="AE26" s="100">
        <f>IF(mat!AB26="","",VALUE(TRIM(mat!AB26)))</f>
        <v>0</v>
      </c>
      <c r="AF26" s="100">
        <f>IF(mat!AC26="","",VALUE(TRIM(mat!AC26)))</f>
        <v>0</v>
      </c>
      <c r="AG26" s="100">
        <f>IF(mat!AD26="","",VALUE(TRIM(mat!AD26)))</f>
        <v>0</v>
      </c>
      <c r="AH26" s="100">
        <f>IF(mat!AE26="","",VALUE(TRIM(mat!AE26)))</f>
        <v>0</v>
      </c>
      <c r="AI26" s="100">
        <f>IF(mat!AF26="","",VALUE(TRIM(mat!AF26)))</f>
        <v>0</v>
      </c>
      <c r="AJ26" s="100">
        <f>IF(mat!AG26="","",VALUE(TRIM(mat!AG26)))</f>
        <v>0</v>
      </c>
      <c r="AK26" s="100">
        <f>IF(mat!AH26="","",VALUE(TRIM(mat!AH26)))</f>
        <v>0</v>
      </c>
      <c r="AL26" s="100">
        <f>IF(mat!AI26="","",VALUE(TRIM(mat!AI26)))</f>
        <v>0</v>
      </c>
      <c r="AM26" s="100">
        <f>IF(mat!AJ26="","",VALUE(TRIM(mat!AJ26)))</f>
        <v>0</v>
      </c>
      <c r="AN26" s="100" t="str">
        <f>IF(mat!AK26="","",VALUE(TRIM(mat!AK26)))</f>
        <v/>
      </c>
      <c r="AO26" s="100" t="str">
        <f>IF(mat!AL26="","",VALUE(TRIM(mat!AL26)))</f>
        <v/>
      </c>
      <c r="AP26" s="100" t="str">
        <f>IF(mat!AM26="","",VALUE(TRIM(mat!AM26)))</f>
        <v/>
      </c>
      <c r="AQ26" s="100" t="str">
        <f>IF(mat!AN26="","",VALUE(TRIM(mat!AN26)))</f>
        <v/>
      </c>
      <c r="AR26" s="100" t="str">
        <f>IF(mat!AO26="","",VALUE(TRIM(mat!AO26)))</f>
        <v/>
      </c>
      <c r="AS26" s="100" t="str">
        <f>IF(mat!AP26="","",VALUE(TRIM(mat!AP26)))</f>
        <v/>
      </c>
      <c r="AT26" s="100" t="str">
        <f>IF(mat!AQ26="","",VALUE(TRIM(mat!AQ26)))</f>
        <v/>
      </c>
      <c r="AU26" s="100" t="str">
        <f>IF(mat!AR26="","",VALUE(TRIM(mat!AR26)))</f>
        <v/>
      </c>
      <c r="AV26" s="100" t="str">
        <f>IF(mat!AS26="","",VALUE(TRIM(mat!AS26)))</f>
        <v/>
      </c>
      <c r="AW26" s="100" t="str">
        <f>IF(mat!AT26="","",VALUE(TRIM(mat!AT26)))</f>
        <v/>
      </c>
      <c r="AX26" s="100" t="str">
        <f>IF(mat!AU26="","",VALUE(TRIM(mat!AU26)))</f>
        <v/>
      </c>
      <c r="AY26" s="100" t="str">
        <f>IF(mat!AV26="","",VALUE(TRIM(mat!AV26)))</f>
        <v/>
      </c>
      <c r="AZ26" s="100" t="str">
        <f>IF(mat!AW26="","",VALUE(TRIM(mat!AW26)))</f>
        <v/>
      </c>
      <c r="BA26" s="100" t="str">
        <f>IF(mat!AX26="","",VALUE(TRIM(mat!AX26)))</f>
        <v/>
      </c>
      <c r="BB26" s="100" t="str">
        <f>IF(mat!AY26="","",VALUE(TRIM(mat!AY26)))</f>
        <v/>
      </c>
      <c r="BC26" s="100" t="str">
        <f>IF(mat!AZ26="","",VALUE(TRIM(mat!AZ26)))</f>
        <v/>
      </c>
      <c r="BD26" s="100" t="str">
        <f>IF(mat!BA26="","",VALUE(TRIM(mat!BA26)))</f>
        <v/>
      </c>
      <c r="BE26" s="100" t="str">
        <f>IF(mat!BB26="","",VALUE(TRIM(mat!BB26)))</f>
        <v/>
      </c>
    </row>
    <row r="27" spans="1:57" s="101" customFormat="1">
      <c r="A27" s="100">
        <f t="shared" si="0"/>
        <v>27</v>
      </c>
      <c r="B27" s="100">
        <f t="shared" si="5"/>
        <v>7</v>
      </c>
      <c r="C27" s="100" t="str">
        <f t="shared" si="6"/>
        <v>海側杭杭頭部</v>
      </c>
      <c r="D27" s="100" t="str">
        <f>TRIM(mat!A27)</f>
        <v>NONLI-BEAM</v>
      </c>
      <c r="E27" s="100">
        <f>VALUE(TRIM(mat!B27))</f>
        <v>48</v>
      </c>
      <c r="F27" s="100">
        <f>VALUE(TRIM(mat!C27))</f>
        <v>16</v>
      </c>
      <c r="G27" s="100" t="str">
        <f>TRIM(mat!D27)</f>
        <v>海側杭杭頭部###未定義(48)</v>
      </c>
      <c r="H27" s="100">
        <f>IF(mat!E27="","",VALUE(TRIM(mat!E27)))</f>
        <v>2.35</v>
      </c>
      <c r="I27" s="100">
        <f>IF(mat!F27="","",VALUE(TRIM(mat!F27)))</f>
        <v>12600000</v>
      </c>
      <c r="J27" s="100">
        <f>IF(mat!G27="","",VALUE(TRIM(mat!G27)))</f>
        <v>0.17</v>
      </c>
      <c r="K27" s="100">
        <f>IF(mat!H27="","",VALUE(TRIM(mat!H27)))</f>
        <v>1.21</v>
      </c>
      <c r="L27" s="100">
        <f>IF(mat!I27="","",VALUE(TRIM(mat!I27)))</f>
        <v>0</v>
      </c>
      <c r="M27" s="100">
        <f>IF(mat!J27="","",VALUE(TRIM(mat!J27)))</f>
        <v>0.83299999999999996</v>
      </c>
      <c r="N27" s="100">
        <f>IF(mat!K27="","",VALUE(TRIM(mat!K27)))</f>
        <v>1</v>
      </c>
      <c r="O27" s="100">
        <f>IF(mat!L27="","",VALUE(TRIM(mat!L27)))</f>
        <v>2</v>
      </c>
      <c r="P27" s="100">
        <f>IF(mat!M27="","",VALUE(TRIM(mat!M27)))</f>
        <v>0</v>
      </c>
      <c r="Q27" s="100">
        <f>IF(mat!N27="","",VALUE(TRIM(mat!N27)))</f>
        <v>0</v>
      </c>
      <c r="R27" s="100">
        <f>IF(mat!O27="","",VALUE(TRIM(mat!O27)))</f>
        <v>0</v>
      </c>
      <c r="S27" s="100">
        <f>IF(mat!P27="","",VALUE(TRIM(mat!P27)))</f>
        <v>0</v>
      </c>
      <c r="T27" s="100">
        <f>IF(mat!Q27="","",VALUE(TRIM(mat!Q27)))</f>
        <v>0</v>
      </c>
      <c r="U27" s="100">
        <f>IF(mat!R27="","",VALUE(TRIM(mat!R27)))</f>
        <v>3</v>
      </c>
      <c r="V27" s="100">
        <f>IF(mat!S27="","",VALUE(TRIM(mat!S27)))</f>
        <v>0</v>
      </c>
      <c r="W27" s="100">
        <f>IF(mat!T27="","",VALUE(TRIM(mat!T27)))</f>
        <v>0</v>
      </c>
      <c r="X27" s="100">
        <f>IF(mat!U27="","",VALUE(TRIM(mat!U27)))</f>
        <v>3160000</v>
      </c>
      <c r="Y27" s="100">
        <f>IF(mat!V27="","",VALUE(TRIM(mat!V27)))</f>
        <v>526000</v>
      </c>
      <c r="Z27" s="100">
        <f>IF(mat!W27="","",VALUE(TRIM(mat!W27)))</f>
        <v>52600</v>
      </c>
      <c r="AA27" s="100">
        <f>IF(mat!X27="","",VALUE(TRIM(mat!X27)))</f>
        <v>568</v>
      </c>
      <c r="AB27" s="100">
        <f>IF(mat!Y27="","",VALUE(TRIM(mat!Y27)))</f>
        <v>1627</v>
      </c>
      <c r="AC27" s="100">
        <f>IF(mat!Z27="","",VALUE(TRIM(mat!Z27)))</f>
        <v>0</v>
      </c>
      <c r="AD27" s="100">
        <f>IF(mat!AA27="","",VALUE(TRIM(mat!AA27)))</f>
        <v>0</v>
      </c>
      <c r="AE27" s="100">
        <f>IF(mat!AB27="","",VALUE(TRIM(mat!AB27)))</f>
        <v>0</v>
      </c>
      <c r="AF27" s="100">
        <f>IF(mat!AC27="","",VALUE(TRIM(mat!AC27)))</f>
        <v>0</v>
      </c>
      <c r="AG27" s="100">
        <f>IF(mat!AD27="","",VALUE(TRIM(mat!AD27)))</f>
        <v>0</v>
      </c>
      <c r="AH27" s="100">
        <f>IF(mat!AE27="","",VALUE(TRIM(mat!AE27)))</f>
        <v>0</v>
      </c>
      <c r="AI27" s="100">
        <f>IF(mat!AF27="","",VALUE(TRIM(mat!AF27)))</f>
        <v>0</v>
      </c>
      <c r="AJ27" s="100">
        <f>IF(mat!AG27="","",VALUE(TRIM(mat!AG27)))</f>
        <v>0</v>
      </c>
      <c r="AK27" s="100">
        <f>IF(mat!AH27="","",VALUE(TRIM(mat!AH27)))</f>
        <v>0</v>
      </c>
      <c r="AL27" s="100">
        <f>IF(mat!AI27="","",VALUE(TRIM(mat!AI27)))</f>
        <v>0</v>
      </c>
      <c r="AM27" s="100">
        <f>IF(mat!AJ27="","",VALUE(TRIM(mat!AJ27)))</f>
        <v>0</v>
      </c>
      <c r="AN27" s="100" t="str">
        <f>IF(mat!AK27="","",VALUE(TRIM(mat!AK27)))</f>
        <v/>
      </c>
      <c r="AO27" s="100" t="str">
        <f>IF(mat!AL27="","",VALUE(TRIM(mat!AL27)))</f>
        <v/>
      </c>
      <c r="AP27" s="100" t="str">
        <f>IF(mat!AM27="","",VALUE(TRIM(mat!AM27)))</f>
        <v/>
      </c>
      <c r="AQ27" s="100" t="str">
        <f>IF(mat!AN27="","",VALUE(TRIM(mat!AN27)))</f>
        <v/>
      </c>
      <c r="AR27" s="100" t="str">
        <f>IF(mat!AO27="","",VALUE(TRIM(mat!AO27)))</f>
        <v/>
      </c>
      <c r="AS27" s="100" t="str">
        <f>IF(mat!AP27="","",VALUE(TRIM(mat!AP27)))</f>
        <v/>
      </c>
      <c r="AT27" s="100" t="str">
        <f>IF(mat!AQ27="","",VALUE(TRIM(mat!AQ27)))</f>
        <v/>
      </c>
      <c r="AU27" s="100" t="str">
        <f>IF(mat!AR27="","",VALUE(TRIM(mat!AR27)))</f>
        <v/>
      </c>
      <c r="AV27" s="100" t="str">
        <f>IF(mat!AS27="","",VALUE(TRIM(mat!AS27)))</f>
        <v/>
      </c>
      <c r="AW27" s="100" t="str">
        <f>IF(mat!AT27="","",VALUE(TRIM(mat!AT27)))</f>
        <v/>
      </c>
      <c r="AX27" s="100" t="str">
        <f>IF(mat!AU27="","",VALUE(TRIM(mat!AU27)))</f>
        <v/>
      </c>
      <c r="AY27" s="100" t="str">
        <f>IF(mat!AV27="","",VALUE(TRIM(mat!AV27)))</f>
        <v/>
      </c>
      <c r="AZ27" s="100" t="str">
        <f>IF(mat!AW27="","",VALUE(TRIM(mat!AW27)))</f>
        <v/>
      </c>
      <c r="BA27" s="100" t="str">
        <f>IF(mat!AX27="","",VALUE(TRIM(mat!AX27)))</f>
        <v/>
      </c>
      <c r="BB27" s="100" t="str">
        <f>IF(mat!AY27="","",VALUE(TRIM(mat!AY27)))</f>
        <v/>
      </c>
      <c r="BC27" s="100" t="str">
        <f>IF(mat!AZ27="","",VALUE(TRIM(mat!AZ27)))</f>
        <v/>
      </c>
      <c r="BD27" s="100" t="str">
        <f>IF(mat!BA27="","",VALUE(TRIM(mat!BA27)))</f>
        <v/>
      </c>
      <c r="BE27" s="100" t="str">
        <f>IF(mat!BB27="","",VALUE(TRIM(mat!BB27)))</f>
        <v/>
      </c>
    </row>
    <row r="28" spans="1:57" s="101" customFormat="1">
      <c r="A28" s="100">
        <f t="shared" si="0"/>
        <v>28</v>
      </c>
      <c r="B28" s="100">
        <f t="shared" si="5"/>
        <v>7</v>
      </c>
      <c r="C28" s="100" t="str">
        <f t="shared" si="6"/>
        <v>中間杭杭頭部</v>
      </c>
      <c r="D28" s="100" t="str">
        <f>TRIM(mat!A28)</f>
        <v>NONLI-BEAM</v>
      </c>
      <c r="E28" s="100">
        <f>VALUE(TRIM(mat!B28))</f>
        <v>49</v>
      </c>
      <c r="F28" s="100">
        <f>VALUE(TRIM(mat!C28))</f>
        <v>16</v>
      </c>
      <c r="G28" s="100" t="str">
        <f>TRIM(mat!D28)</f>
        <v>中間杭杭頭部###未定義(49)</v>
      </c>
      <c r="H28" s="100">
        <f>IF(mat!E28="","",VALUE(TRIM(mat!E28)))</f>
        <v>2.35</v>
      </c>
      <c r="I28" s="100">
        <f>IF(mat!F28="","",VALUE(TRIM(mat!F28)))</f>
        <v>12600000</v>
      </c>
      <c r="J28" s="100">
        <f>IF(mat!G28="","",VALUE(TRIM(mat!G28)))</f>
        <v>0.17</v>
      </c>
      <c r="K28" s="100">
        <f>IF(mat!H28="","",VALUE(TRIM(mat!H28)))</f>
        <v>1.21</v>
      </c>
      <c r="L28" s="100">
        <f>IF(mat!I28="","",VALUE(TRIM(mat!I28)))</f>
        <v>0</v>
      </c>
      <c r="M28" s="100">
        <f>IF(mat!J28="","",VALUE(TRIM(mat!J28)))</f>
        <v>0.83299999999999996</v>
      </c>
      <c r="N28" s="100">
        <f>IF(mat!K28="","",VALUE(TRIM(mat!K28)))</f>
        <v>1</v>
      </c>
      <c r="O28" s="100">
        <f>IF(mat!L28="","",VALUE(TRIM(mat!L28)))</f>
        <v>2</v>
      </c>
      <c r="P28" s="100">
        <f>IF(mat!M28="","",VALUE(TRIM(mat!M28)))</f>
        <v>0</v>
      </c>
      <c r="Q28" s="100">
        <f>IF(mat!N28="","",VALUE(TRIM(mat!N28)))</f>
        <v>0</v>
      </c>
      <c r="R28" s="100">
        <f>IF(mat!O28="","",VALUE(TRIM(mat!O28)))</f>
        <v>0</v>
      </c>
      <c r="S28" s="100">
        <f>IF(mat!P28="","",VALUE(TRIM(mat!P28)))</f>
        <v>0</v>
      </c>
      <c r="T28" s="100">
        <f>IF(mat!Q28="","",VALUE(TRIM(mat!Q28)))</f>
        <v>0</v>
      </c>
      <c r="U28" s="100">
        <f>IF(mat!R28="","",VALUE(TRIM(mat!R28)))</f>
        <v>3</v>
      </c>
      <c r="V28" s="100">
        <f>IF(mat!S28="","",VALUE(TRIM(mat!S28)))</f>
        <v>0</v>
      </c>
      <c r="W28" s="100">
        <f>IF(mat!T28="","",VALUE(TRIM(mat!T28)))</f>
        <v>0</v>
      </c>
      <c r="X28" s="100">
        <f>IF(mat!U28="","",VALUE(TRIM(mat!U28)))</f>
        <v>3210000</v>
      </c>
      <c r="Y28" s="100">
        <f>IF(mat!V28="","",VALUE(TRIM(mat!V28)))</f>
        <v>607000</v>
      </c>
      <c r="Z28" s="100">
        <f>IF(mat!W28="","",VALUE(TRIM(mat!W28)))</f>
        <v>60700</v>
      </c>
      <c r="AA28" s="100">
        <f>IF(mat!X28="","",VALUE(TRIM(mat!X28)))</f>
        <v>578</v>
      </c>
      <c r="AB28" s="100">
        <f>IF(mat!Y28="","",VALUE(TRIM(mat!Y28)))</f>
        <v>1833</v>
      </c>
      <c r="AC28" s="100">
        <f>IF(mat!Z28="","",VALUE(TRIM(mat!Z28)))</f>
        <v>0</v>
      </c>
      <c r="AD28" s="100">
        <f>IF(mat!AA28="","",VALUE(TRIM(mat!AA28)))</f>
        <v>0</v>
      </c>
      <c r="AE28" s="100">
        <f>IF(mat!AB28="","",VALUE(TRIM(mat!AB28)))</f>
        <v>0</v>
      </c>
      <c r="AF28" s="100">
        <f>IF(mat!AC28="","",VALUE(TRIM(mat!AC28)))</f>
        <v>0</v>
      </c>
      <c r="AG28" s="100">
        <f>IF(mat!AD28="","",VALUE(TRIM(mat!AD28)))</f>
        <v>0</v>
      </c>
      <c r="AH28" s="100">
        <f>IF(mat!AE28="","",VALUE(TRIM(mat!AE28)))</f>
        <v>0</v>
      </c>
      <c r="AI28" s="100">
        <f>IF(mat!AF28="","",VALUE(TRIM(mat!AF28)))</f>
        <v>0</v>
      </c>
      <c r="AJ28" s="100">
        <f>IF(mat!AG28="","",VALUE(TRIM(mat!AG28)))</f>
        <v>0</v>
      </c>
      <c r="AK28" s="100">
        <f>IF(mat!AH28="","",VALUE(TRIM(mat!AH28)))</f>
        <v>0</v>
      </c>
      <c r="AL28" s="100">
        <f>IF(mat!AI28="","",VALUE(TRIM(mat!AI28)))</f>
        <v>0</v>
      </c>
      <c r="AM28" s="100">
        <f>IF(mat!AJ28="","",VALUE(TRIM(mat!AJ28)))</f>
        <v>0</v>
      </c>
      <c r="AN28" s="100" t="str">
        <f>IF(mat!AK28="","",VALUE(TRIM(mat!AK28)))</f>
        <v/>
      </c>
      <c r="AO28" s="100" t="str">
        <f>IF(mat!AL28="","",VALUE(TRIM(mat!AL28)))</f>
        <v/>
      </c>
      <c r="AP28" s="100" t="str">
        <f>IF(mat!AM28="","",VALUE(TRIM(mat!AM28)))</f>
        <v/>
      </c>
      <c r="AQ28" s="100" t="str">
        <f>IF(mat!AN28="","",VALUE(TRIM(mat!AN28)))</f>
        <v/>
      </c>
      <c r="AR28" s="100" t="str">
        <f>IF(mat!AO28="","",VALUE(TRIM(mat!AO28)))</f>
        <v/>
      </c>
      <c r="AS28" s="100" t="str">
        <f>IF(mat!AP28="","",VALUE(TRIM(mat!AP28)))</f>
        <v/>
      </c>
      <c r="AT28" s="100" t="str">
        <f>IF(mat!AQ28="","",VALUE(TRIM(mat!AQ28)))</f>
        <v/>
      </c>
      <c r="AU28" s="100" t="str">
        <f>IF(mat!AR28="","",VALUE(TRIM(mat!AR28)))</f>
        <v/>
      </c>
      <c r="AV28" s="100" t="str">
        <f>IF(mat!AS28="","",VALUE(TRIM(mat!AS28)))</f>
        <v/>
      </c>
      <c r="AW28" s="100" t="str">
        <f>IF(mat!AT28="","",VALUE(TRIM(mat!AT28)))</f>
        <v/>
      </c>
      <c r="AX28" s="100" t="str">
        <f>IF(mat!AU28="","",VALUE(TRIM(mat!AU28)))</f>
        <v/>
      </c>
      <c r="AY28" s="100" t="str">
        <f>IF(mat!AV28="","",VALUE(TRIM(mat!AV28)))</f>
        <v/>
      </c>
      <c r="AZ28" s="100" t="str">
        <f>IF(mat!AW28="","",VALUE(TRIM(mat!AW28)))</f>
        <v/>
      </c>
      <c r="BA28" s="100" t="str">
        <f>IF(mat!AX28="","",VALUE(TRIM(mat!AX28)))</f>
        <v/>
      </c>
      <c r="BB28" s="100" t="str">
        <f>IF(mat!AY28="","",VALUE(TRIM(mat!AY28)))</f>
        <v/>
      </c>
      <c r="BC28" s="100" t="str">
        <f>IF(mat!AZ28="","",VALUE(TRIM(mat!AZ28)))</f>
        <v/>
      </c>
      <c r="BD28" s="100" t="str">
        <f>IF(mat!BA28="","",VALUE(TRIM(mat!BA28)))</f>
        <v/>
      </c>
      <c r="BE28" s="100" t="str">
        <f>IF(mat!BB28="","",VALUE(TRIM(mat!BB28)))</f>
        <v/>
      </c>
    </row>
    <row r="29" spans="1:57" s="101" customFormat="1">
      <c r="A29" s="100">
        <f t="shared" si="0"/>
        <v>29</v>
      </c>
      <c r="B29" s="100">
        <f t="shared" si="5"/>
        <v>7</v>
      </c>
      <c r="C29" s="100" t="str">
        <f t="shared" si="6"/>
        <v>陸側杭杭頭部</v>
      </c>
      <c r="D29" s="100" t="str">
        <f>TRIM(mat!A29)</f>
        <v>NONLI-BEAM</v>
      </c>
      <c r="E29" s="100">
        <f>VALUE(TRIM(mat!B29))</f>
        <v>50</v>
      </c>
      <c r="F29" s="100">
        <f>VALUE(TRIM(mat!C29))</f>
        <v>16</v>
      </c>
      <c r="G29" s="100" t="str">
        <f>TRIM(mat!D29)</f>
        <v>陸側杭杭頭部###未定義(50)</v>
      </c>
      <c r="H29" s="100">
        <f>IF(mat!E29="","",VALUE(TRIM(mat!E29)))</f>
        <v>2.35</v>
      </c>
      <c r="I29" s="100">
        <f>IF(mat!F29="","",VALUE(TRIM(mat!F29)))</f>
        <v>12600000</v>
      </c>
      <c r="J29" s="100">
        <f>IF(mat!G29="","",VALUE(TRIM(mat!G29)))</f>
        <v>0.17</v>
      </c>
      <c r="K29" s="100">
        <f>IF(mat!H29="","",VALUE(TRIM(mat!H29)))</f>
        <v>1.21</v>
      </c>
      <c r="L29" s="100">
        <f>IF(mat!I29="","",VALUE(TRIM(mat!I29)))</f>
        <v>0</v>
      </c>
      <c r="M29" s="100">
        <f>IF(mat!J29="","",VALUE(TRIM(mat!J29)))</f>
        <v>0.83299999999999996</v>
      </c>
      <c r="N29" s="100">
        <f>IF(mat!K29="","",VALUE(TRIM(mat!K29)))</f>
        <v>1</v>
      </c>
      <c r="O29" s="100">
        <f>IF(mat!L29="","",VALUE(TRIM(mat!L29)))</f>
        <v>2</v>
      </c>
      <c r="P29" s="100">
        <f>IF(mat!M29="","",VALUE(TRIM(mat!M29)))</f>
        <v>0</v>
      </c>
      <c r="Q29" s="100">
        <f>IF(mat!N29="","",VALUE(TRIM(mat!N29)))</f>
        <v>0</v>
      </c>
      <c r="R29" s="100">
        <f>IF(mat!O29="","",VALUE(TRIM(mat!O29)))</f>
        <v>0</v>
      </c>
      <c r="S29" s="100">
        <f>IF(mat!P29="","",VALUE(TRIM(mat!P29)))</f>
        <v>0</v>
      </c>
      <c r="T29" s="100">
        <f>IF(mat!Q29="","",VALUE(TRIM(mat!Q29)))</f>
        <v>0</v>
      </c>
      <c r="U29" s="100">
        <f>IF(mat!R29="","",VALUE(TRIM(mat!R29)))</f>
        <v>3</v>
      </c>
      <c r="V29" s="100">
        <f>IF(mat!S29="","",VALUE(TRIM(mat!S29)))</f>
        <v>0</v>
      </c>
      <c r="W29" s="100">
        <f>IF(mat!T29="","",VALUE(TRIM(mat!T29)))</f>
        <v>0</v>
      </c>
      <c r="X29" s="100">
        <f>IF(mat!U29="","",VALUE(TRIM(mat!U29)))</f>
        <v>3270000</v>
      </c>
      <c r="Y29" s="100">
        <f>IF(mat!V29="","",VALUE(TRIM(mat!V29)))</f>
        <v>691000</v>
      </c>
      <c r="Z29" s="100">
        <f>IF(mat!W29="","",VALUE(TRIM(mat!W29)))</f>
        <v>69100</v>
      </c>
      <c r="AA29" s="100">
        <f>IF(mat!X29="","",VALUE(TRIM(mat!X29)))</f>
        <v>588</v>
      </c>
      <c r="AB29" s="100">
        <f>IF(mat!Y29="","",VALUE(TRIM(mat!Y29)))</f>
        <v>2048</v>
      </c>
      <c r="AC29" s="100">
        <f>IF(mat!Z29="","",VALUE(TRIM(mat!Z29)))</f>
        <v>0</v>
      </c>
      <c r="AD29" s="100">
        <f>IF(mat!AA29="","",VALUE(TRIM(mat!AA29)))</f>
        <v>0</v>
      </c>
      <c r="AE29" s="100">
        <f>IF(mat!AB29="","",VALUE(TRIM(mat!AB29)))</f>
        <v>0</v>
      </c>
      <c r="AF29" s="100">
        <f>IF(mat!AC29="","",VALUE(TRIM(mat!AC29)))</f>
        <v>0</v>
      </c>
      <c r="AG29" s="100">
        <f>IF(mat!AD29="","",VALUE(TRIM(mat!AD29)))</f>
        <v>0</v>
      </c>
      <c r="AH29" s="100">
        <f>IF(mat!AE29="","",VALUE(TRIM(mat!AE29)))</f>
        <v>0</v>
      </c>
      <c r="AI29" s="100">
        <f>IF(mat!AF29="","",VALUE(TRIM(mat!AF29)))</f>
        <v>0</v>
      </c>
      <c r="AJ29" s="100">
        <f>IF(mat!AG29="","",VALUE(TRIM(mat!AG29)))</f>
        <v>0</v>
      </c>
      <c r="AK29" s="100">
        <f>IF(mat!AH29="","",VALUE(TRIM(mat!AH29)))</f>
        <v>0</v>
      </c>
      <c r="AL29" s="100">
        <f>IF(mat!AI29="","",VALUE(TRIM(mat!AI29)))</f>
        <v>0</v>
      </c>
      <c r="AM29" s="100">
        <f>IF(mat!AJ29="","",VALUE(TRIM(mat!AJ29)))</f>
        <v>0</v>
      </c>
      <c r="AN29" s="100" t="str">
        <f>IF(mat!AK29="","",VALUE(TRIM(mat!AK29)))</f>
        <v/>
      </c>
      <c r="AO29" s="100" t="str">
        <f>IF(mat!AL29="","",VALUE(TRIM(mat!AL29)))</f>
        <v/>
      </c>
      <c r="AP29" s="100" t="str">
        <f>IF(mat!AM29="","",VALUE(TRIM(mat!AM29)))</f>
        <v/>
      </c>
      <c r="AQ29" s="100" t="str">
        <f>IF(mat!AN29="","",VALUE(TRIM(mat!AN29)))</f>
        <v/>
      </c>
      <c r="AR29" s="100" t="str">
        <f>IF(mat!AO29="","",VALUE(TRIM(mat!AO29)))</f>
        <v/>
      </c>
      <c r="AS29" s="100" t="str">
        <f>IF(mat!AP29="","",VALUE(TRIM(mat!AP29)))</f>
        <v/>
      </c>
      <c r="AT29" s="100" t="str">
        <f>IF(mat!AQ29="","",VALUE(TRIM(mat!AQ29)))</f>
        <v/>
      </c>
      <c r="AU29" s="100" t="str">
        <f>IF(mat!AR29="","",VALUE(TRIM(mat!AR29)))</f>
        <v/>
      </c>
      <c r="AV29" s="100" t="str">
        <f>IF(mat!AS29="","",VALUE(TRIM(mat!AS29)))</f>
        <v/>
      </c>
      <c r="AW29" s="100" t="str">
        <f>IF(mat!AT29="","",VALUE(TRIM(mat!AT29)))</f>
        <v/>
      </c>
      <c r="AX29" s="100" t="str">
        <f>IF(mat!AU29="","",VALUE(TRIM(mat!AU29)))</f>
        <v/>
      </c>
      <c r="AY29" s="100" t="str">
        <f>IF(mat!AV29="","",VALUE(TRIM(mat!AV29)))</f>
        <v/>
      </c>
      <c r="AZ29" s="100" t="str">
        <f>IF(mat!AW29="","",VALUE(TRIM(mat!AW29)))</f>
        <v/>
      </c>
      <c r="BA29" s="100" t="str">
        <f>IF(mat!AX29="","",VALUE(TRIM(mat!AX29)))</f>
        <v/>
      </c>
      <c r="BB29" s="100" t="str">
        <f>IF(mat!AY29="","",VALUE(TRIM(mat!AY29)))</f>
        <v/>
      </c>
      <c r="BC29" s="100" t="str">
        <f>IF(mat!AZ29="","",VALUE(TRIM(mat!AZ29)))</f>
        <v/>
      </c>
      <c r="BD29" s="100" t="str">
        <f>IF(mat!BA29="","",VALUE(TRIM(mat!BA29)))</f>
        <v/>
      </c>
      <c r="BE29" s="100" t="str">
        <f>IF(mat!BB29="","",VALUE(TRIM(mat!BB29)))</f>
        <v/>
      </c>
    </row>
    <row r="30" spans="1:57" s="109" customFormat="1">
      <c r="A30" s="108">
        <f t="shared" si="0"/>
        <v>30</v>
      </c>
      <c r="B30" s="108"/>
      <c r="C30" s="108" t="str">
        <f>G30</f>
        <v>XHED</v>
      </c>
      <c r="D30" s="108" t="str">
        <f>TRIM(mat!A30)</f>
        <v>ELEMENT-TYPE</v>
      </c>
      <c r="E30" s="108" t="str">
        <f>TRIM(mat!B30)</f>
        <v>MA</v>
      </c>
      <c r="F30" s="108" t="str">
        <f>TRIM(mat!C30)</f>
        <v>IEL</v>
      </c>
      <c r="G30" s="108" t="str">
        <f>TRIM(mat!D30)</f>
        <v>XHED</v>
      </c>
      <c r="H30" s="108" t="str">
        <f>TRIM(mat!E30)</f>
        <v>RNNY01</v>
      </c>
      <c r="I30" s="108" t="str">
        <f>TRIM(mat!F30)</f>
        <v>RMMP01</v>
      </c>
      <c r="J30" s="108" t="str">
        <f>TRIM(mat!G30)</f>
        <v>RNNY02</v>
      </c>
      <c r="K30" s="108" t="str">
        <f>TRIM(mat!H30)</f>
        <v>RMMP02</v>
      </c>
      <c r="L30" s="108" t="str">
        <f>TRIM(mat!I30)</f>
        <v>RNNY03</v>
      </c>
      <c r="M30" s="108" t="str">
        <f>TRIM(mat!J30)</f>
        <v>RMMP03</v>
      </c>
      <c r="N30" s="108" t="str">
        <f>TRIM(mat!K30)</f>
        <v>RNNY04</v>
      </c>
      <c r="O30" s="108" t="str">
        <f>TRIM(mat!L30)</f>
        <v>RMMP04</v>
      </c>
      <c r="P30" s="108" t="str">
        <f>TRIM(mat!M30)</f>
        <v>RNNY05</v>
      </c>
      <c r="Q30" s="108" t="str">
        <f>TRIM(mat!N30)</f>
        <v>RMMP05</v>
      </c>
      <c r="R30" s="108" t="str">
        <f>TRIM(mat!O30)</f>
        <v>RNNY06</v>
      </c>
      <c r="S30" s="108" t="str">
        <f>TRIM(mat!P30)</f>
        <v>RMMP06</v>
      </c>
      <c r="T30" s="108" t="str">
        <f>TRIM(mat!Q30)</f>
        <v>RNNY07</v>
      </c>
      <c r="U30" s="108" t="str">
        <f>TRIM(mat!R30)</f>
        <v>RMMP07</v>
      </c>
      <c r="V30" s="108" t="str">
        <f>TRIM(mat!S30)</f>
        <v>RNNY08</v>
      </c>
      <c r="W30" s="108" t="str">
        <f>TRIM(mat!T30)</f>
        <v>RMMP08</v>
      </c>
      <c r="X30" s="108" t="str">
        <f>TRIM(mat!U30)</f>
        <v>RNNY09</v>
      </c>
      <c r="Y30" s="108" t="str">
        <f>TRIM(mat!V30)</f>
        <v>RMMP09</v>
      </c>
      <c r="Z30" s="108" t="str">
        <f>TRIM(mat!W30)</f>
        <v>RNNY10</v>
      </c>
      <c r="AA30" s="108" t="str">
        <f>TRIM(mat!X30)</f>
        <v>RMMP10</v>
      </c>
      <c r="AB30" s="108" t="str">
        <f>TRIM(mat!Y30)</f>
        <v>RNNY11</v>
      </c>
      <c r="AC30" s="108" t="str">
        <f>TRIM(mat!Z30)</f>
        <v>RMMP11</v>
      </c>
      <c r="AD30" s="108" t="str">
        <f>TRIM(mat!AA30)</f>
        <v>RNNY12</v>
      </c>
      <c r="AE30" s="108" t="str">
        <f>TRIM(mat!AB30)</f>
        <v>RMMP12</v>
      </c>
      <c r="AF30" s="108" t="str">
        <f>TRIM(mat!AC30)</f>
        <v>RNNY13</v>
      </c>
      <c r="AG30" s="108" t="str">
        <f>TRIM(mat!AD30)</f>
        <v>RMMP13</v>
      </c>
      <c r="AH30" s="108" t="str">
        <f>TRIM(mat!AE30)</f>
        <v>RNNY14</v>
      </c>
      <c r="AI30" s="108" t="str">
        <f>TRIM(mat!AF30)</f>
        <v>RMMP14</v>
      </c>
      <c r="AJ30" s="108" t="str">
        <f>TRIM(mat!AG30)</f>
        <v>RNNY15</v>
      </c>
      <c r="AK30" s="108" t="str">
        <f>TRIM(mat!AH30)</f>
        <v>RMMP15</v>
      </c>
      <c r="AL30" s="108" t="str">
        <f>TRIM(mat!AI30)</f>
        <v>RNNY16</v>
      </c>
      <c r="AM30" s="108" t="str">
        <f>TRIM(mat!AJ30)</f>
        <v>RMMP16</v>
      </c>
      <c r="AN30" s="108" t="str">
        <f>TRIM(mat!AK30)</f>
        <v>RNNY17</v>
      </c>
      <c r="AO30" s="108" t="str">
        <f>TRIM(mat!AL30)</f>
        <v>RMMP17</v>
      </c>
      <c r="AP30" s="108" t="str">
        <f>TRIM(mat!AM30)</f>
        <v>RNNY18</v>
      </c>
      <c r="AQ30" s="108" t="str">
        <f>TRIM(mat!AN30)</f>
        <v>RMMP18</v>
      </c>
      <c r="AR30" s="108" t="str">
        <f>TRIM(mat!AO30)</f>
        <v>RNNY19</v>
      </c>
      <c r="AS30" s="108" t="str">
        <f>TRIM(mat!AP30)</f>
        <v>RMMP19</v>
      </c>
      <c r="AT30" s="108" t="str">
        <f>TRIM(mat!AQ30)</f>
        <v>RNNY20</v>
      </c>
      <c r="AU30" s="108" t="str">
        <f>TRIM(mat!AR30)</f>
        <v>RMMP20</v>
      </c>
      <c r="AV30" s="108" t="str">
        <f>TRIM(mat!AS30)</f>
        <v>RNNY21</v>
      </c>
      <c r="AW30" s="108" t="str">
        <f>TRIM(mat!AT30)</f>
        <v>RMMP21</v>
      </c>
      <c r="AX30" s="108" t="str">
        <f>TRIM(mat!AU30)</f>
        <v>RNNY22</v>
      </c>
      <c r="AY30" s="108" t="str">
        <f>TRIM(mat!AV30)</f>
        <v>RMMP22</v>
      </c>
      <c r="AZ30" s="108" t="str">
        <f>TRIM(mat!AW30)</f>
        <v>RNNY23</v>
      </c>
      <c r="BA30" s="108" t="str">
        <f>TRIM(mat!AX30)</f>
        <v>RMMP23</v>
      </c>
      <c r="BB30" s="108" t="str">
        <f>TRIM(mat!AY30)</f>
        <v>RNNY24</v>
      </c>
      <c r="BC30" s="108" t="str">
        <f>TRIM(mat!AZ30)</f>
        <v>RMMP24</v>
      </c>
      <c r="BD30" s="108" t="str">
        <f>TRIM(mat!BA30)</f>
        <v/>
      </c>
      <c r="BE30" s="108" t="str">
        <f>TRIM(mat!BB30)</f>
        <v/>
      </c>
    </row>
    <row r="31" spans="1:57" s="101" customFormat="1">
      <c r="A31" s="100">
        <f t="shared" si="0"/>
        <v>31</v>
      </c>
      <c r="B31" s="100">
        <f t="shared" si="5"/>
        <v>3</v>
      </c>
      <c r="C31" s="100" t="str">
        <f t="shared" si="6"/>
        <v>床版</v>
      </c>
      <c r="D31" s="100" t="str">
        <f>TRIM(mat!A31)</f>
        <v>NONLI-BEAM</v>
      </c>
      <c r="E31" s="100">
        <f>VALUE(TRIM(mat!B31))</f>
        <v>36</v>
      </c>
      <c r="F31" s="100">
        <f>VALUE(TRIM(mat!C31))</f>
        <v>16</v>
      </c>
      <c r="G31" s="100" t="str">
        <f>TRIM(mat!D31)</f>
        <v>床版###未定義(36)</v>
      </c>
      <c r="H31" s="100">
        <f>IF(mat!E31="","",VALUE(TRIM(mat!E31)))</f>
        <v>0</v>
      </c>
      <c r="I31" s="100">
        <f>IF(mat!F31="","",VALUE(TRIM(mat!F31)))</f>
        <v>0</v>
      </c>
      <c r="J31" s="100">
        <f>IF(mat!G31="","",VALUE(TRIM(mat!G31)))</f>
        <v>0</v>
      </c>
      <c r="K31" s="100">
        <f>IF(mat!H31="","",VALUE(TRIM(mat!H31)))</f>
        <v>0</v>
      </c>
      <c r="L31" s="100">
        <f>IF(mat!I31="","",VALUE(TRIM(mat!I31)))</f>
        <v>0</v>
      </c>
      <c r="M31" s="100">
        <f>IF(mat!J31="","",VALUE(TRIM(mat!J31)))</f>
        <v>0</v>
      </c>
      <c r="N31" s="100">
        <f>IF(mat!K31="","",VALUE(TRIM(mat!K31)))</f>
        <v>0</v>
      </c>
      <c r="O31" s="100">
        <f>IF(mat!L31="","",VALUE(TRIM(mat!L31)))</f>
        <v>0</v>
      </c>
      <c r="P31" s="100">
        <f>IF(mat!M31="","",VALUE(TRIM(mat!M31)))</f>
        <v>0</v>
      </c>
      <c r="Q31" s="100">
        <f>IF(mat!N31="","",VALUE(TRIM(mat!N31)))</f>
        <v>0</v>
      </c>
      <c r="R31" s="100">
        <f>IF(mat!O31="","",VALUE(TRIM(mat!O31)))</f>
        <v>0</v>
      </c>
      <c r="S31" s="100">
        <f>IF(mat!P31="","",VALUE(TRIM(mat!P31)))</f>
        <v>0</v>
      </c>
      <c r="T31" s="100">
        <f>IF(mat!Q31="","",VALUE(TRIM(mat!Q31)))</f>
        <v>0</v>
      </c>
      <c r="U31" s="100">
        <f>IF(mat!R31="","",VALUE(TRIM(mat!R31)))</f>
        <v>0</v>
      </c>
      <c r="V31" s="100">
        <f>IF(mat!S31="","",VALUE(TRIM(mat!S31)))</f>
        <v>0</v>
      </c>
      <c r="W31" s="100">
        <f>IF(mat!T31="","",VALUE(TRIM(mat!T31)))</f>
        <v>0</v>
      </c>
      <c r="X31" s="100">
        <f>IF(mat!U31="","",VALUE(TRIM(mat!U31)))</f>
        <v>0</v>
      </c>
      <c r="Y31" s="100">
        <f>IF(mat!V31="","",VALUE(TRIM(mat!V31)))</f>
        <v>0</v>
      </c>
      <c r="Z31" s="100">
        <f>IF(mat!W31="","",VALUE(TRIM(mat!W31)))</f>
        <v>0</v>
      </c>
      <c r="AA31" s="100">
        <f>IF(mat!X31="","",VALUE(TRIM(mat!X31)))</f>
        <v>0</v>
      </c>
      <c r="AB31" s="100">
        <f>IF(mat!Y31="","",VALUE(TRIM(mat!Y31)))</f>
        <v>0</v>
      </c>
      <c r="AC31" s="100">
        <f>IF(mat!Z31="","",VALUE(TRIM(mat!Z31)))</f>
        <v>0</v>
      </c>
      <c r="AD31" s="100">
        <f>IF(mat!AA31="","",VALUE(TRIM(mat!AA31)))</f>
        <v>0</v>
      </c>
      <c r="AE31" s="100">
        <f>IF(mat!AB31="","",VALUE(TRIM(mat!AB31)))</f>
        <v>0</v>
      </c>
      <c r="AF31" s="100">
        <f>IF(mat!AC31="","",VALUE(TRIM(mat!AC31)))</f>
        <v>0</v>
      </c>
      <c r="AG31" s="100">
        <f>IF(mat!AD31="","",VALUE(TRIM(mat!AD31)))</f>
        <v>0</v>
      </c>
      <c r="AH31" s="100">
        <f>IF(mat!AE31="","",VALUE(TRIM(mat!AE31)))</f>
        <v>0</v>
      </c>
      <c r="AI31" s="100">
        <f>IF(mat!AF31="","",VALUE(TRIM(mat!AF31)))</f>
        <v>0</v>
      </c>
      <c r="AJ31" s="100">
        <f>IF(mat!AG31="","",VALUE(TRIM(mat!AG31)))</f>
        <v>0</v>
      </c>
      <c r="AK31" s="100">
        <f>IF(mat!AH31="","",VALUE(TRIM(mat!AH31)))</f>
        <v>0</v>
      </c>
      <c r="AL31" s="100">
        <f>IF(mat!AI31="","",VALUE(TRIM(mat!AI31)))</f>
        <v>0</v>
      </c>
      <c r="AM31" s="100">
        <f>IF(mat!AJ31="","",VALUE(TRIM(mat!AJ31)))</f>
        <v>0</v>
      </c>
      <c r="AN31" s="100">
        <f>IF(mat!AK31="","",VALUE(TRIM(mat!AK31)))</f>
        <v>0</v>
      </c>
      <c r="AO31" s="100">
        <f>IF(mat!AL31="","",VALUE(TRIM(mat!AL31)))</f>
        <v>0</v>
      </c>
      <c r="AP31" s="100">
        <f>IF(mat!AM31="","",VALUE(TRIM(mat!AM31)))</f>
        <v>0</v>
      </c>
      <c r="AQ31" s="100">
        <f>IF(mat!AN31="","",VALUE(TRIM(mat!AN31)))</f>
        <v>0</v>
      </c>
      <c r="AR31" s="100">
        <f>IF(mat!AO31="","",VALUE(TRIM(mat!AO31)))</f>
        <v>0</v>
      </c>
      <c r="AS31" s="100">
        <f>IF(mat!AP31="","",VALUE(TRIM(mat!AP31)))</f>
        <v>0</v>
      </c>
      <c r="AT31" s="100">
        <f>IF(mat!AQ31="","",VALUE(TRIM(mat!AQ31)))</f>
        <v>0</v>
      </c>
      <c r="AU31" s="100">
        <f>IF(mat!AR31="","",VALUE(TRIM(mat!AR31)))</f>
        <v>0</v>
      </c>
      <c r="AV31" s="100">
        <f>IF(mat!AS31="","",VALUE(TRIM(mat!AS31)))</f>
        <v>0</v>
      </c>
      <c r="AW31" s="100">
        <f>IF(mat!AT31="","",VALUE(TRIM(mat!AT31)))</f>
        <v>0</v>
      </c>
      <c r="AX31" s="100">
        <f>IF(mat!AU31="","",VALUE(TRIM(mat!AU31)))</f>
        <v>0</v>
      </c>
      <c r="AY31" s="100">
        <f>IF(mat!AV31="","",VALUE(TRIM(mat!AV31)))</f>
        <v>0</v>
      </c>
      <c r="AZ31" s="100">
        <f>IF(mat!AW31="","",VALUE(TRIM(mat!AW31)))</f>
        <v>0</v>
      </c>
      <c r="BA31" s="100">
        <f>IF(mat!AX31="","",VALUE(TRIM(mat!AX31)))</f>
        <v>0</v>
      </c>
      <c r="BB31" s="100">
        <f>IF(mat!AY31="","",VALUE(TRIM(mat!AY31)))</f>
        <v>0</v>
      </c>
      <c r="BC31" s="100">
        <f>IF(mat!AZ31="","",VALUE(TRIM(mat!AZ31)))</f>
        <v>0</v>
      </c>
      <c r="BD31" s="100" t="str">
        <f>IF(mat!BA31="","",VALUE(TRIM(mat!BA31)))</f>
        <v/>
      </c>
      <c r="BE31" s="100" t="str">
        <f>IF(mat!BB31="","",VALUE(TRIM(mat!BB31)))</f>
        <v/>
      </c>
    </row>
    <row r="32" spans="1:57" s="101" customFormat="1">
      <c r="A32" s="100">
        <f t="shared" si="0"/>
        <v>32</v>
      </c>
      <c r="B32" s="100">
        <f t="shared" si="5"/>
        <v>4</v>
      </c>
      <c r="C32" s="100" t="str">
        <f t="shared" si="6"/>
        <v>海側杭</v>
      </c>
      <c r="D32" s="100" t="str">
        <f>TRIM(mat!A32)</f>
        <v>NONLI-BEAM</v>
      </c>
      <c r="E32" s="100">
        <f>VALUE(TRIM(mat!B32))</f>
        <v>41</v>
      </c>
      <c r="F32" s="100">
        <f>VALUE(TRIM(mat!C32))</f>
        <v>16</v>
      </c>
      <c r="G32" s="100" t="str">
        <f>TRIM(mat!D32)</f>
        <v>海側杭###未定義(41)</v>
      </c>
      <c r="H32" s="100">
        <f>IF(mat!E32="","",VALUE(TRIM(mat!E32)))</f>
        <v>0</v>
      </c>
      <c r="I32" s="100">
        <f>IF(mat!F32="","",VALUE(TRIM(mat!F32)))</f>
        <v>0</v>
      </c>
      <c r="J32" s="100">
        <f>IF(mat!G32="","",VALUE(TRIM(mat!G32)))</f>
        <v>0</v>
      </c>
      <c r="K32" s="100">
        <f>IF(mat!H32="","",VALUE(TRIM(mat!H32)))</f>
        <v>0</v>
      </c>
      <c r="L32" s="100">
        <f>IF(mat!I32="","",VALUE(TRIM(mat!I32)))</f>
        <v>0</v>
      </c>
      <c r="M32" s="100">
        <f>IF(mat!J32="","",VALUE(TRIM(mat!J32)))</f>
        <v>0</v>
      </c>
      <c r="N32" s="100">
        <f>IF(mat!K32="","",VALUE(TRIM(mat!K32)))</f>
        <v>0</v>
      </c>
      <c r="O32" s="100">
        <f>IF(mat!L32="","",VALUE(TRIM(mat!L32)))</f>
        <v>0</v>
      </c>
      <c r="P32" s="100">
        <f>IF(mat!M32="","",VALUE(TRIM(mat!M32)))</f>
        <v>0</v>
      </c>
      <c r="Q32" s="100">
        <f>IF(mat!N32="","",VALUE(TRIM(mat!N32)))</f>
        <v>0</v>
      </c>
      <c r="R32" s="100">
        <f>IF(mat!O32="","",VALUE(TRIM(mat!O32)))</f>
        <v>0</v>
      </c>
      <c r="S32" s="100">
        <f>IF(mat!P32="","",VALUE(TRIM(mat!P32)))</f>
        <v>0</v>
      </c>
      <c r="T32" s="100">
        <f>IF(mat!Q32="","",VALUE(TRIM(mat!Q32)))</f>
        <v>0</v>
      </c>
      <c r="U32" s="100">
        <f>IF(mat!R32="","",VALUE(TRIM(mat!R32)))</f>
        <v>0</v>
      </c>
      <c r="V32" s="100">
        <f>IF(mat!S32="","",VALUE(TRIM(mat!S32)))</f>
        <v>0</v>
      </c>
      <c r="W32" s="100">
        <f>IF(mat!T32="","",VALUE(TRIM(mat!T32)))</f>
        <v>0</v>
      </c>
      <c r="X32" s="100">
        <f>IF(mat!U32="","",VALUE(TRIM(mat!U32)))</f>
        <v>0</v>
      </c>
      <c r="Y32" s="100">
        <f>IF(mat!V32="","",VALUE(TRIM(mat!V32)))</f>
        <v>0</v>
      </c>
      <c r="Z32" s="100">
        <f>IF(mat!W32="","",VALUE(TRIM(mat!W32)))</f>
        <v>0</v>
      </c>
      <c r="AA32" s="100">
        <f>IF(mat!X32="","",VALUE(TRIM(mat!X32)))</f>
        <v>0</v>
      </c>
      <c r="AB32" s="100">
        <f>IF(mat!Y32="","",VALUE(TRIM(mat!Y32)))</f>
        <v>0</v>
      </c>
      <c r="AC32" s="100">
        <f>IF(mat!Z32="","",VALUE(TRIM(mat!Z32)))</f>
        <v>0</v>
      </c>
      <c r="AD32" s="100">
        <f>IF(mat!AA32="","",VALUE(TRIM(mat!AA32)))</f>
        <v>0</v>
      </c>
      <c r="AE32" s="100">
        <f>IF(mat!AB32="","",VALUE(TRIM(mat!AB32)))</f>
        <v>0</v>
      </c>
      <c r="AF32" s="100">
        <f>IF(mat!AC32="","",VALUE(TRIM(mat!AC32)))</f>
        <v>0</v>
      </c>
      <c r="AG32" s="100">
        <f>IF(mat!AD32="","",VALUE(TRIM(mat!AD32)))</f>
        <v>0</v>
      </c>
      <c r="AH32" s="100">
        <f>IF(mat!AE32="","",VALUE(TRIM(mat!AE32)))</f>
        <v>0</v>
      </c>
      <c r="AI32" s="100">
        <f>IF(mat!AF32="","",VALUE(TRIM(mat!AF32)))</f>
        <v>0</v>
      </c>
      <c r="AJ32" s="100">
        <f>IF(mat!AG32="","",VALUE(TRIM(mat!AG32)))</f>
        <v>0</v>
      </c>
      <c r="AK32" s="100">
        <f>IF(mat!AH32="","",VALUE(TRIM(mat!AH32)))</f>
        <v>0</v>
      </c>
      <c r="AL32" s="100">
        <f>IF(mat!AI32="","",VALUE(TRIM(mat!AI32)))</f>
        <v>0</v>
      </c>
      <c r="AM32" s="100">
        <f>IF(mat!AJ32="","",VALUE(TRIM(mat!AJ32)))</f>
        <v>0</v>
      </c>
      <c r="AN32" s="100">
        <f>IF(mat!AK32="","",VALUE(TRIM(mat!AK32)))</f>
        <v>0</v>
      </c>
      <c r="AO32" s="100">
        <f>IF(mat!AL32="","",VALUE(TRIM(mat!AL32)))</f>
        <v>0</v>
      </c>
      <c r="AP32" s="100">
        <f>IF(mat!AM32="","",VALUE(TRIM(mat!AM32)))</f>
        <v>0</v>
      </c>
      <c r="AQ32" s="100">
        <f>IF(mat!AN32="","",VALUE(TRIM(mat!AN32)))</f>
        <v>0</v>
      </c>
      <c r="AR32" s="100">
        <f>IF(mat!AO32="","",VALUE(TRIM(mat!AO32)))</f>
        <v>0</v>
      </c>
      <c r="AS32" s="100">
        <f>IF(mat!AP32="","",VALUE(TRIM(mat!AP32)))</f>
        <v>0</v>
      </c>
      <c r="AT32" s="100">
        <f>IF(mat!AQ32="","",VALUE(TRIM(mat!AQ32)))</f>
        <v>0</v>
      </c>
      <c r="AU32" s="100">
        <f>IF(mat!AR32="","",VALUE(TRIM(mat!AR32)))</f>
        <v>0</v>
      </c>
      <c r="AV32" s="100">
        <f>IF(mat!AS32="","",VALUE(TRIM(mat!AS32)))</f>
        <v>0</v>
      </c>
      <c r="AW32" s="100">
        <f>IF(mat!AT32="","",VALUE(TRIM(mat!AT32)))</f>
        <v>0</v>
      </c>
      <c r="AX32" s="100">
        <f>IF(mat!AU32="","",VALUE(TRIM(mat!AU32)))</f>
        <v>0</v>
      </c>
      <c r="AY32" s="100">
        <f>IF(mat!AV32="","",VALUE(TRIM(mat!AV32)))</f>
        <v>0</v>
      </c>
      <c r="AZ32" s="100">
        <f>IF(mat!AW32="","",VALUE(TRIM(mat!AW32)))</f>
        <v>0</v>
      </c>
      <c r="BA32" s="100">
        <f>IF(mat!AX32="","",VALUE(TRIM(mat!AX32)))</f>
        <v>0</v>
      </c>
      <c r="BB32" s="100">
        <f>IF(mat!AY32="","",VALUE(TRIM(mat!AY32)))</f>
        <v>0</v>
      </c>
      <c r="BC32" s="100">
        <f>IF(mat!AZ32="","",VALUE(TRIM(mat!AZ32)))</f>
        <v>0</v>
      </c>
      <c r="BD32" s="100" t="str">
        <f>IF(mat!BA32="","",VALUE(TRIM(mat!BA32)))</f>
        <v/>
      </c>
      <c r="BE32" s="100" t="str">
        <f>IF(mat!BB32="","",VALUE(TRIM(mat!BB32)))</f>
        <v/>
      </c>
    </row>
    <row r="33" spans="1:57" s="101" customFormat="1">
      <c r="A33" s="100">
        <f t="shared" si="0"/>
        <v>33</v>
      </c>
      <c r="B33" s="100">
        <f t="shared" si="5"/>
        <v>4</v>
      </c>
      <c r="C33" s="100" t="str">
        <f t="shared" si="6"/>
        <v>中間杭</v>
      </c>
      <c r="D33" s="100" t="str">
        <f>TRIM(mat!A33)</f>
        <v>NONLI-BEAM</v>
      </c>
      <c r="E33" s="100">
        <f>VALUE(TRIM(mat!B33))</f>
        <v>42</v>
      </c>
      <c r="F33" s="100">
        <f>VALUE(TRIM(mat!C33))</f>
        <v>16</v>
      </c>
      <c r="G33" s="100" t="str">
        <f>TRIM(mat!D33)</f>
        <v>中間杭###未定義(42)</v>
      </c>
      <c r="H33" s="100">
        <f>IF(mat!E33="","",VALUE(TRIM(mat!E33)))</f>
        <v>0</v>
      </c>
      <c r="I33" s="100">
        <f>IF(mat!F33="","",VALUE(TRIM(mat!F33)))</f>
        <v>0</v>
      </c>
      <c r="J33" s="100">
        <f>IF(mat!G33="","",VALUE(TRIM(mat!G33)))</f>
        <v>0</v>
      </c>
      <c r="K33" s="100">
        <f>IF(mat!H33="","",VALUE(TRIM(mat!H33)))</f>
        <v>0</v>
      </c>
      <c r="L33" s="100">
        <f>IF(mat!I33="","",VALUE(TRIM(mat!I33)))</f>
        <v>0</v>
      </c>
      <c r="M33" s="100">
        <f>IF(mat!J33="","",VALUE(TRIM(mat!J33)))</f>
        <v>0</v>
      </c>
      <c r="N33" s="100">
        <f>IF(mat!K33="","",VALUE(TRIM(mat!K33)))</f>
        <v>0</v>
      </c>
      <c r="O33" s="100">
        <f>IF(mat!L33="","",VALUE(TRIM(mat!L33)))</f>
        <v>0</v>
      </c>
      <c r="P33" s="100">
        <f>IF(mat!M33="","",VALUE(TRIM(mat!M33)))</f>
        <v>0</v>
      </c>
      <c r="Q33" s="100">
        <f>IF(mat!N33="","",VALUE(TRIM(mat!N33)))</f>
        <v>0</v>
      </c>
      <c r="R33" s="100">
        <f>IF(mat!O33="","",VALUE(TRIM(mat!O33)))</f>
        <v>0</v>
      </c>
      <c r="S33" s="100">
        <f>IF(mat!P33="","",VALUE(TRIM(mat!P33)))</f>
        <v>0</v>
      </c>
      <c r="T33" s="100">
        <f>IF(mat!Q33="","",VALUE(TRIM(mat!Q33)))</f>
        <v>0</v>
      </c>
      <c r="U33" s="100">
        <f>IF(mat!R33="","",VALUE(TRIM(mat!R33)))</f>
        <v>0</v>
      </c>
      <c r="V33" s="100">
        <f>IF(mat!S33="","",VALUE(TRIM(mat!S33)))</f>
        <v>0</v>
      </c>
      <c r="W33" s="100">
        <f>IF(mat!T33="","",VALUE(TRIM(mat!T33)))</f>
        <v>0</v>
      </c>
      <c r="X33" s="100">
        <f>IF(mat!U33="","",VALUE(TRIM(mat!U33)))</f>
        <v>0</v>
      </c>
      <c r="Y33" s="100">
        <f>IF(mat!V33="","",VALUE(TRIM(mat!V33)))</f>
        <v>0</v>
      </c>
      <c r="Z33" s="100">
        <f>IF(mat!W33="","",VALUE(TRIM(mat!W33)))</f>
        <v>0</v>
      </c>
      <c r="AA33" s="100">
        <f>IF(mat!X33="","",VALUE(TRIM(mat!X33)))</f>
        <v>0</v>
      </c>
      <c r="AB33" s="100">
        <f>IF(mat!Y33="","",VALUE(TRIM(mat!Y33)))</f>
        <v>0</v>
      </c>
      <c r="AC33" s="100">
        <f>IF(mat!Z33="","",VALUE(TRIM(mat!Z33)))</f>
        <v>0</v>
      </c>
      <c r="AD33" s="100">
        <f>IF(mat!AA33="","",VALUE(TRIM(mat!AA33)))</f>
        <v>0</v>
      </c>
      <c r="AE33" s="100">
        <f>IF(mat!AB33="","",VALUE(TRIM(mat!AB33)))</f>
        <v>0</v>
      </c>
      <c r="AF33" s="100">
        <f>IF(mat!AC33="","",VALUE(TRIM(mat!AC33)))</f>
        <v>0</v>
      </c>
      <c r="AG33" s="100">
        <f>IF(mat!AD33="","",VALUE(TRIM(mat!AD33)))</f>
        <v>0</v>
      </c>
      <c r="AH33" s="100">
        <f>IF(mat!AE33="","",VALUE(TRIM(mat!AE33)))</f>
        <v>0</v>
      </c>
      <c r="AI33" s="100">
        <f>IF(mat!AF33="","",VALUE(TRIM(mat!AF33)))</f>
        <v>0</v>
      </c>
      <c r="AJ33" s="100">
        <f>IF(mat!AG33="","",VALUE(TRIM(mat!AG33)))</f>
        <v>0</v>
      </c>
      <c r="AK33" s="100">
        <f>IF(mat!AH33="","",VALUE(TRIM(mat!AH33)))</f>
        <v>0</v>
      </c>
      <c r="AL33" s="100">
        <f>IF(mat!AI33="","",VALUE(TRIM(mat!AI33)))</f>
        <v>0</v>
      </c>
      <c r="AM33" s="100">
        <f>IF(mat!AJ33="","",VALUE(TRIM(mat!AJ33)))</f>
        <v>0</v>
      </c>
      <c r="AN33" s="100">
        <f>IF(mat!AK33="","",VALUE(TRIM(mat!AK33)))</f>
        <v>0</v>
      </c>
      <c r="AO33" s="100">
        <f>IF(mat!AL33="","",VALUE(TRIM(mat!AL33)))</f>
        <v>0</v>
      </c>
      <c r="AP33" s="100">
        <f>IF(mat!AM33="","",VALUE(TRIM(mat!AM33)))</f>
        <v>0</v>
      </c>
      <c r="AQ33" s="100">
        <f>IF(mat!AN33="","",VALUE(TRIM(mat!AN33)))</f>
        <v>0</v>
      </c>
      <c r="AR33" s="100">
        <f>IF(mat!AO33="","",VALUE(TRIM(mat!AO33)))</f>
        <v>0</v>
      </c>
      <c r="AS33" s="100">
        <f>IF(mat!AP33="","",VALUE(TRIM(mat!AP33)))</f>
        <v>0</v>
      </c>
      <c r="AT33" s="100">
        <f>IF(mat!AQ33="","",VALUE(TRIM(mat!AQ33)))</f>
        <v>0</v>
      </c>
      <c r="AU33" s="100">
        <f>IF(mat!AR33="","",VALUE(TRIM(mat!AR33)))</f>
        <v>0</v>
      </c>
      <c r="AV33" s="100">
        <f>IF(mat!AS33="","",VALUE(TRIM(mat!AS33)))</f>
        <v>0</v>
      </c>
      <c r="AW33" s="100">
        <f>IF(mat!AT33="","",VALUE(TRIM(mat!AT33)))</f>
        <v>0</v>
      </c>
      <c r="AX33" s="100">
        <f>IF(mat!AU33="","",VALUE(TRIM(mat!AU33)))</f>
        <v>0</v>
      </c>
      <c r="AY33" s="100">
        <f>IF(mat!AV33="","",VALUE(TRIM(mat!AV33)))</f>
        <v>0</v>
      </c>
      <c r="AZ33" s="100">
        <f>IF(mat!AW33="","",VALUE(TRIM(mat!AW33)))</f>
        <v>0</v>
      </c>
      <c r="BA33" s="100">
        <f>IF(mat!AX33="","",VALUE(TRIM(mat!AX33)))</f>
        <v>0</v>
      </c>
      <c r="BB33" s="100">
        <f>IF(mat!AY33="","",VALUE(TRIM(mat!AY33)))</f>
        <v>0</v>
      </c>
      <c r="BC33" s="100">
        <f>IF(mat!AZ33="","",VALUE(TRIM(mat!AZ33)))</f>
        <v>0</v>
      </c>
      <c r="BD33" s="100" t="str">
        <f>IF(mat!BA33="","",VALUE(TRIM(mat!BA33)))</f>
        <v/>
      </c>
      <c r="BE33" s="100" t="str">
        <f>IF(mat!BB33="","",VALUE(TRIM(mat!BB33)))</f>
        <v/>
      </c>
    </row>
    <row r="34" spans="1:57" s="101" customFormat="1">
      <c r="A34" s="100">
        <f t="shared" si="0"/>
        <v>34</v>
      </c>
      <c r="B34" s="100">
        <f t="shared" si="5"/>
        <v>4</v>
      </c>
      <c r="C34" s="100" t="str">
        <f t="shared" si="6"/>
        <v>陸側杭</v>
      </c>
      <c r="D34" s="100" t="str">
        <f>TRIM(mat!A34)</f>
        <v>NONLI-BEAM</v>
      </c>
      <c r="E34" s="100">
        <f>VALUE(TRIM(mat!B34))</f>
        <v>43</v>
      </c>
      <c r="F34" s="100">
        <f>VALUE(TRIM(mat!C34))</f>
        <v>16</v>
      </c>
      <c r="G34" s="100" t="str">
        <f>TRIM(mat!D34)</f>
        <v>陸側杭###未定義(43)</v>
      </c>
      <c r="H34" s="100">
        <f>IF(mat!E34="","",VALUE(TRIM(mat!E34)))</f>
        <v>0</v>
      </c>
      <c r="I34" s="100">
        <f>IF(mat!F34="","",VALUE(TRIM(mat!F34)))</f>
        <v>0</v>
      </c>
      <c r="J34" s="100">
        <f>IF(mat!G34="","",VALUE(TRIM(mat!G34)))</f>
        <v>0</v>
      </c>
      <c r="K34" s="100">
        <f>IF(mat!H34="","",VALUE(TRIM(mat!H34)))</f>
        <v>0</v>
      </c>
      <c r="L34" s="100">
        <f>IF(mat!I34="","",VALUE(TRIM(mat!I34)))</f>
        <v>0</v>
      </c>
      <c r="M34" s="100">
        <f>IF(mat!J34="","",VALUE(TRIM(mat!J34)))</f>
        <v>0</v>
      </c>
      <c r="N34" s="100">
        <f>IF(mat!K34="","",VALUE(TRIM(mat!K34)))</f>
        <v>0</v>
      </c>
      <c r="O34" s="100">
        <f>IF(mat!L34="","",VALUE(TRIM(mat!L34)))</f>
        <v>0</v>
      </c>
      <c r="P34" s="100">
        <f>IF(mat!M34="","",VALUE(TRIM(mat!M34)))</f>
        <v>0</v>
      </c>
      <c r="Q34" s="100">
        <f>IF(mat!N34="","",VALUE(TRIM(mat!N34)))</f>
        <v>0</v>
      </c>
      <c r="R34" s="100">
        <f>IF(mat!O34="","",VALUE(TRIM(mat!O34)))</f>
        <v>0</v>
      </c>
      <c r="S34" s="100">
        <f>IF(mat!P34="","",VALUE(TRIM(mat!P34)))</f>
        <v>0</v>
      </c>
      <c r="T34" s="100">
        <f>IF(mat!Q34="","",VALUE(TRIM(mat!Q34)))</f>
        <v>0</v>
      </c>
      <c r="U34" s="100">
        <f>IF(mat!R34="","",VALUE(TRIM(mat!R34)))</f>
        <v>0</v>
      </c>
      <c r="V34" s="100">
        <f>IF(mat!S34="","",VALUE(TRIM(mat!S34)))</f>
        <v>0</v>
      </c>
      <c r="W34" s="100">
        <f>IF(mat!T34="","",VALUE(TRIM(mat!T34)))</f>
        <v>0</v>
      </c>
      <c r="X34" s="100">
        <f>IF(mat!U34="","",VALUE(TRIM(mat!U34)))</f>
        <v>0</v>
      </c>
      <c r="Y34" s="100">
        <f>IF(mat!V34="","",VALUE(TRIM(mat!V34)))</f>
        <v>0</v>
      </c>
      <c r="Z34" s="100">
        <f>IF(mat!W34="","",VALUE(TRIM(mat!W34)))</f>
        <v>0</v>
      </c>
      <c r="AA34" s="100">
        <f>IF(mat!X34="","",VALUE(TRIM(mat!X34)))</f>
        <v>0</v>
      </c>
      <c r="AB34" s="100">
        <f>IF(mat!Y34="","",VALUE(TRIM(mat!Y34)))</f>
        <v>0</v>
      </c>
      <c r="AC34" s="100">
        <f>IF(mat!Z34="","",VALUE(TRIM(mat!Z34)))</f>
        <v>0</v>
      </c>
      <c r="AD34" s="100">
        <f>IF(mat!AA34="","",VALUE(TRIM(mat!AA34)))</f>
        <v>0</v>
      </c>
      <c r="AE34" s="100">
        <f>IF(mat!AB34="","",VALUE(TRIM(mat!AB34)))</f>
        <v>0</v>
      </c>
      <c r="AF34" s="100">
        <f>IF(mat!AC34="","",VALUE(TRIM(mat!AC34)))</f>
        <v>0</v>
      </c>
      <c r="AG34" s="100">
        <f>IF(mat!AD34="","",VALUE(TRIM(mat!AD34)))</f>
        <v>0</v>
      </c>
      <c r="AH34" s="100">
        <f>IF(mat!AE34="","",VALUE(TRIM(mat!AE34)))</f>
        <v>0</v>
      </c>
      <c r="AI34" s="100">
        <f>IF(mat!AF34="","",VALUE(TRIM(mat!AF34)))</f>
        <v>0</v>
      </c>
      <c r="AJ34" s="100">
        <f>IF(mat!AG34="","",VALUE(TRIM(mat!AG34)))</f>
        <v>0</v>
      </c>
      <c r="AK34" s="100">
        <f>IF(mat!AH34="","",VALUE(TRIM(mat!AH34)))</f>
        <v>0</v>
      </c>
      <c r="AL34" s="100">
        <f>IF(mat!AI34="","",VALUE(TRIM(mat!AI34)))</f>
        <v>0</v>
      </c>
      <c r="AM34" s="100">
        <f>IF(mat!AJ34="","",VALUE(TRIM(mat!AJ34)))</f>
        <v>0</v>
      </c>
      <c r="AN34" s="100">
        <f>IF(mat!AK34="","",VALUE(TRIM(mat!AK34)))</f>
        <v>0</v>
      </c>
      <c r="AO34" s="100">
        <f>IF(mat!AL34="","",VALUE(TRIM(mat!AL34)))</f>
        <v>0</v>
      </c>
      <c r="AP34" s="100">
        <f>IF(mat!AM34="","",VALUE(TRIM(mat!AM34)))</f>
        <v>0</v>
      </c>
      <c r="AQ34" s="100">
        <f>IF(mat!AN34="","",VALUE(TRIM(mat!AN34)))</f>
        <v>0</v>
      </c>
      <c r="AR34" s="100">
        <f>IF(mat!AO34="","",VALUE(TRIM(mat!AO34)))</f>
        <v>0</v>
      </c>
      <c r="AS34" s="100">
        <f>IF(mat!AP34="","",VALUE(TRIM(mat!AP34)))</f>
        <v>0</v>
      </c>
      <c r="AT34" s="100">
        <f>IF(mat!AQ34="","",VALUE(TRIM(mat!AQ34)))</f>
        <v>0</v>
      </c>
      <c r="AU34" s="100">
        <f>IF(mat!AR34="","",VALUE(TRIM(mat!AR34)))</f>
        <v>0</v>
      </c>
      <c r="AV34" s="100">
        <f>IF(mat!AS34="","",VALUE(TRIM(mat!AS34)))</f>
        <v>0</v>
      </c>
      <c r="AW34" s="100">
        <f>IF(mat!AT34="","",VALUE(TRIM(mat!AT34)))</f>
        <v>0</v>
      </c>
      <c r="AX34" s="100">
        <f>IF(mat!AU34="","",VALUE(TRIM(mat!AU34)))</f>
        <v>0</v>
      </c>
      <c r="AY34" s="100">
        <f>IF(mat!AV34="","",VALUE(TRIM(mat!AV34)))</f>
        <v>0</v>
      </c>
      <c r="AZ34" s="100">
        <f>IF(mat!AW34="","",VALUE(TRIM(mat!AW34)))</f>
        <v>0</v>
      </c>
      <c r="BA34" s="100">
        <f>IF(mat!AX34="","",VALUE(TRIM(mat!AX34)))</f>
        <v>0</v>
      </c>
      <c r="BB34" s="100">
        <f>IF(mat!AY34="","",VALUE(TRIM(mat!AY34)))</f>
        <v>0</v>
      </c>
      <c r="BC34" s="100">
        <f>IF(mat!AZ34="","",VALUE(TRIM(mat!AZ34)))</f>
        <v>0</v>
      </c>
      <c r="BD34" s="100" t="str">
        <f>IF(mat!BA34="","",VALUE(TRIM(mat!BA34)))</f>
        <v/>
      </c>
      <c r="BE34" s="100" t="str">
        <f>IF(mat!BB34="","",VALUE(TRIM(mat!BB34)))</f>
        <v/>
      </c>
    </row>
    <row r="35" spans="1:57" s="101" customFormat="1">
      <c r="A35" s="100">
        <f t="shared" si="0"/>
        <v>35</v>
      </c>
      <c r="B35" s="100">
        <f t="shared" si="5"/>
        <v>8</v>
      </c>
      <c r="C35" s="100" t="str">
        <f t="shared" si="6"/>
        <v>中間杭（t9）</v>
      </c>
      <c r="D35" s="100" t="str">
        <f>TRIM(mat!A35)</f>
        <v>NONLI-BEAM</v>
      </c>
      <c r="E35" s="100">
        <f>VALUE(TRIM(mat!B35))</f>
        <v>45</v>
      </c>
      <c r="F35" s="100">
        <f>VALUE(TRIM(mat!C35))</f>
        <v>16</v>
      </c>
      <c r="G35" s="100" t="str">
        <f>TRIM(mat!D35)</f>
        <v>中間杭（t9）###未定義(45)</v>
      </c>
      <c r="H35" s="100">
        <f>IF(mat!E35="","",VALUE(TRIM(mat!E35)))</f>
        <v>0</v>
      </c>
      <c r="I35" s="100">
        <f>IF(mat!F35="","",VALUE(TRIM(mat!F35)))</f>
        <v>0</v>
      </c>
      <c r="J35" s="100">
        <f>IF(mat!G35="","",VALUE(TRIM(mat!G35)))</f>
        <v>0</v>
      </c>
      <c r="K35" s="100">
        <f>IF(mat!H35="","",VALUE(TRIM(mat!H35)))</f>
        <v>0</v>
      </c>
      <c r="L35" s="100">
        <f>IF(mat!I35="","",VALUE(TRIM(mat!I35)))</f>
        <v>0</v>
      </c>
      <c r="M35" s="100">
        <f>IF(mat!J35="","",VALUE(TRIM(mat!J35)))</f>
        <v>0</v>
      </c>
      <c r="N35" s="100">
        <f>IF(mat!K35="","",VALUE(TRIM(mat!K35)))</f>
        <v>0</v>
      </c>
      <c r="O35" s="100">
        <f>IF(mat!L35="","",VALUE(TRIM(mat!L35)))</f>
        <v>0</v>
      </c>
      <c r="P35" s="100">
        <f>IF(mat!M35="","",VALUE(TRIM(mat!M35)))</f>
        <v>0</v>
      </c>
      <c r="Q35" s="100">
        <f>IF(mat!N35="","",VALUE(TRIM(mat!N35)))</f>
        <v>0</v>
      </c>
      <c r="R35" s="100">
        <f>IF(mat!O35="","",VALUE(TRIM(mat!O35)))</f>
        <v>0</v>
      </c>
      <c r="S35" s="100">
        <f>IF(mat!P35="","",VALUE(TRIM(mat!P35)))</f>
        <v>0</v>
      </c>
      <c r="T35" s="100">
        <f>IF(mat!Q35="","",VALUE(TRIM(mat!Q35)))</f>
        <v>0</v>
      </c>
      <c r="U35" s="100">
        <f>IF(mat!R35="","",VALUE(TRIM(mat!R35)))</f>
        <v>0</v>
      </c>
      <c r="V35" s="100">
        <f>IF(mat!S35="","",VALUE(TRIM(mat!S35)))</f>
        <v>0</v>
      </c>
      <c r="W35" s="100">
        <f>IF(mat!T35="","",VALUE(TRIM(mat!T35)))</f>
        <v>0</v>
      </c>
      <c r="X35" s="100">
        <f>IF(mat!U35="","",VALUE(TRIM(mat!U35)))</f>
        <v>0</v>
      </c>
      <c r="Y35" s="100">
        <f>IF(mat!V35="","",VALUE(TRIM(mat!V35)))</f>
        <v>0</v>
      </c>
      <c r="Z35" s="100">
        <f>IF(mat!W35="","",VALUE(TRIM(mat!W35)))</f>
        <v>0</v>
      </c>
      <c r="AA35" s="100">
        <f>IF(mat!X35="","",VALUE(TRIM(mat!X35)))</f>
        <v>0</v>
      </c>
      <c r="AB35" s="100">
        <f>IF(mat!Y35="","",VALUE(TRIM(mat!Y35)))</f>
        <v>0</v>
      </c>
      <c r="AC35" s="100">
        <f>IF(mat!Z35="","",VALUE(TRIM(mat!Z35)))</f>
        <v>0</v>
      </c>
      <c r="AD35" s="100">
        <f>IF(mat!AA35="","",VALUE(TRIM(mat!AA35)))</f>
        <v>0</v>
      </c>
      <c r="AE35" s="100">
        <f>IF(mat!AB35="","",VALUE(TRIM(mat!AB35)))</f>
        <v>0</v>
      </c>
      <c r="AF35" s="100">
        <f>IF(mat!AC35="","",VALUE(TRIM(mat!AC35)))</f>
        <v>0</v>
      </c>
      <c r="AG35" s="100">
        <f>IF(mat!AD35="","",VALUE(TRIM(mat!AD35)))</f>
        <v>0</v>
      </c>
      <c r="AH35" s="100">
        <f>IF(mat!AE35="","",VALUE(TRIM(mat!AE35)))</f>
        <v>0</v>
      </c>
      <c r="AI35" s="100">
        <f>IF(mat!AF35="","",VALUE(TRIM(mat!AF35)))</f>
        <v>0</v>
      </c>
      <c r="AJ35" s="100">
        <f>IF(mat!AG35="","",VALUE(TRIM(mat!AG35)))</f>
        <v>0</v>
      </c>
      <c r="AK35" s="100">
        <f>IF(mat!AH35="","",VALUE(TRIM(mat!AH35)))</f>
        <v>0</v>
      </c>
      <c r="AL35" s="100">
        <f>IF(mat!AI35="","",VALUE(TRIM(mat!AI35)))</f>
        <v>0</v>
      </c>
      <c r="AM35" s="100">
        <f>IF(mat!AJ35="","",VALUE(TRIM(mat!AJ35)))</f>
        <v>0</v>
      </c>
      <c r="AN35" s="100">
        <f>IF(mat!AK35="","",VALUE(TRIM(mat!AK35)))</f>
        <v>0</v>
      </c>
      <c r="AO35" s="100">
        <f>IF(mat!AL35="","",VALUE(TRIM(mat!AL35)))</f>
        <v>0</v>
      </c>
      <c r="AP35" s="100">
        <f>IF(mat!AM35="","",VALUE(TRIM(mat!AM35)))</f>
        <v>0</v>
      </c>
      <c r="AQ35" s="100">
        <f>IF(mat!AN35="","",VALUE(TRIM(mat!AN35)))</f>
        <v>0</v>
      </c>
      <c r="AR35" s="100">
        <f>IF(mat!AO35="","",VALUE(TRIM(mat!AO35)))</f>
        <v>0</v>
      </c>
      <c r="AS35" s="100">
        <f>IF(mat!AP35="","",VALUE(TRIM(mat!AP35)))</f>
        <v>0</v>
      </c>
      <c r="AT35" s="100">
        <f>IF(mat!AQ35="","",VALUE(TRIM(mat!AQ35)))</f>
        <v>0</v>
      </c>
      <c r="AU35" s="100">
        <f>IF(mat!AR35="","",VALUE(TRIM(mat!AR35)))</f>
        <v>0</v>
      </c>
      <c r="AV35" s="100">
        <f>IF(mat!AS35="","",VALUE(TRIM(mat!AS35)))</f>
        <v>0</v>
      </c>
      <c r="AW35" s="100">
        <f>IF(mat!AT35="","",VALUE(TRIM(mat!AT35)))</f>
        <v>0</v>
      </c>
      <c r="AX35" s="100">
        <f>IF(mat!AU35="","",VALUE(TRIM(mat!AU35)))</f>
        <v>0</v>
      </c>
      <c r="AY35" s="100">
        <f>IF(mat!AV35="","",VALUE(TRIM(mat!AV35)))</f>
        <v>0</v>
      </c>
      <c r="AZ35" s="100">
        <f>IF(mat!AW35="","",VALUE(TRIM(mat!AW35)))</f>
        <v>0</v>
      </c>
      <c r="BA35" s="100">
        <f>IF(mat!AX35="","",VALUE(TRIM(mat!AX35)))</f>
        <v>0</v>
      </c>
      <c r="BB35" s="100">
        <f>IF(mat!AY35="","",VALUE(TRIM(mat!AY35)))</f>
        <v>0</v>
      </c>
      <c r="BC35" s="100">
        <f>IF(mat!AZ35="","",VALUE(TRIM(mat!AZ35)))</f>
        <v>0</v>
      </c>
      <c r="BD35" s="100" t="str">
        <f>IF(mat!BA35="","",VALUE(TRIM(mat!BA35)))</f>
        <v/>
      </c>
      <c r="BE35" s="100" t="str">
        <f>IF(mat!BB35="","",VALUE(TRIM(mat!BB35)))</f>
        <v/>
      </c>
    </row>
    <row r="36" spans="1:57" s="101" customFormat="1">
      <c r="A36" s="100">
        <f t="shared" si="0"/>
        <v>36</v>
      </c>
      <c r="B36" s="100">
        <f t="shared" si="5"/>
        <v>8</v>
      </c>
      <c r="C36" s="100" t="str">
        <f t="shared" si="6"/>
        <v>陸側杭（t9）</v>
      </c>
      <c r="D36" s="100" t="str">
        <f>TRIM(mat!A36)</f>
        <v>NONLI-BEAM</v>
      </c>
      <c r="E36" s="100">
        <f>VALUE(TRIM(mat!B36))</f>
        <v>46</v>
      </c>
      <c r="F36" s="100">
        <f>VALUE(TRIM(mat!C36))</f>
        <v>16</v>
      </c>
      <c r="G36" s="100" t="str">
        <f>TRIM(mat!D36)</f>
        <v>陸側杭（t9）###未定義(46)</v>
      </c>
      <c r="H36" s="100">
        <f>IF(mat!E36="","",VALUE(TRIM(mat!E36)))</f>
        <v>0</v>
      </c>
      <c r="I36" s="100">
        <f>IF(mat!F36="","",VALUE(TRIM(mat!F36)))</f>
        <v>0</v>
      </c>
      <c r="J36" s="100">
        <f>IF(mat!G36="","",VALUE(TRIM(mat!G36)))</f>
        <v>0</v>
      </c>
      <c r="K36" s="100">
        <f>IF(mat!H36="","",VALUE(TRIM(mat!H36)))</f>
        <v>0</v>
      </c>
      <c r="L36" s="100">
        <f>IF(mat!I36="","",VALUE(TRIM(mat!I36)))</f>
        <v>0</v>
      </c>
      <c r="M36" s="100">
        <f>IF(mat!J36="","",VALUE(TRIM(mat!J36)))</f>
        <v>0</v>
      </c>
      <c r="N36" s="100">
        <f>IF(mat!K36="","",VALUE(TRIM(mat!K36)))</f>
        <v>0</v>
      </c>
      <c r="O36" s="100">
        <f>IF(mat!L36="","",VALUE(TRIM(mat!L36)))</f>
        <v>0</v>
      </c>
      <c r="P36" s="100">
        <f>IF(mat!M36="","",VALUE(TRIM(mat!M36)))</f>
        <v>0</v>
      </c>
      <c r="Q36" s="100">
        <f>IF(mat!N36="","",VALUE(TRIM(mat!N36)))</f>
        <v>0</v>
      </c>
      <c r="R36" s="100">
        <f>IF(mat!O36="","",VALUE(TRIM(mat!O36)))</f>
        <v>0</v>
      </c>
      <c r="S36" s="100">
        <f>IF(mat!P36="","",VALUE(TRIM(mat!P36)))</f>
        <v>0</v>
      </c>
      <c r="T36" s="100">
        <f>IF(mat!Q36="","",VALUE(TRIM(mat!Q36)))</f>
        <v>0</v>
      </c>
      <c r="U36" s="100">
        <f>IF(mat!R36="","",VALUE(TRIM(mat!R36)))</f>
        <v>0</v>
      </c>
      <c r="V36" s="100">
        <f>IF(mat!S36="","",VALUE(TRIM(mat!S36)))</f>
        <v>0</v>
      </c>
      <c r="W36" s="100">
        <f>IF(mat!T36="","",VALUE(TRIM(mat!T36)))</f>
        <v>0</v>
      </c>
      <c r="X36" s="100">
        <f>IF(mat!U36="","",VALUE(TRIM(mat!U36)))</f>
        <v>0</v>
      </c>
      <c r="Y36" s="100">
        <f>IF(mat!V36="","",VALUE(TRIM(mat!V36)))</f>
        <v>0</v>
      </c>
      <c r="Z36" s="100">
        <f>IF(mat!W36="","",VALUE(TRIM(mat!W36)))</f>
        <v>0</v>
      </c>
      <c r="AA36" s="100">
        <f>IF(mat!X36="","",VALUE(TRIM(mat!X36)))</f>
        <v>0</v>
      </c>
      <c r="AB36" s="100">
        <f>IF(mat!Y36="","",VALUE(TRIM(mat!Y36)))</f>
        <v>0</v>
      </c>
      <c r="AC36" s="100">
        <f>IF(mat!Z36="","",VALUE(TRIM(mat!Z36)))</f>
        <v>0</v>
      </c>
      <c r="AD36" s="100">
        <f>IF(mat!AA36="","",VALUE(TRIM(mat!AA36)))</f>
        <v>0</v>
      </c>
      <c r="AE36" s="100">
        <f>IF(mat!AB36="","",VALUE(TRIM(mat!AB36)))</f>
        <v>0</v>
      </c>
      <c r="AF36" s="100">
        <f>IF(mat!AC36="","",VALUE(TRIM(mat!AC36)))</f>
        <v>0</v>
      </c>
      <c r="AG36" s="100">
        <f>IF(mat!AD36="","",VALUE(TRIM(mat!AD36)))</f>
        <v>0</v>
      </c>
      <c r="AH36" s="100">
        <f>IF(mat!AE36="","",VALUE(TRIM(mat!AE36)))</f>
        <v>0</v>
      </c>
      <c r="AI36" s="100">
        <f>IF(mat!AF36="","",VALUE(TRIM(mat!AF36)))</f>
        <v>0</v>
      </c>
      <c r="AJ36" s="100">
        <f>IF(mat!AG36="","",VALUE(TRIM(mat!AG36)))</f>
        <v>0</v>
      </c>
      <c r="AK36" s="100">
        <f>IF(mat!AH36="","",VALUE(TRIM(mat!AH36)))</f>
        <v>0</v>
      </c>
      <c r="AL36" s="100">
        <f>IF(mat!AI36="","",VALUE(TRIM(mat!AI36)))</f>
        <v>0</v>
      </c>
      <c r="AM36" s="100">
        <f>IF(mat!AJ36="","",VALUE(TRIM(mat!AJ36)))</f>
        <v>0</v>
      </c>
      <c r="AN36" s="100">
        <f>IF(mat!AK36="","",VALUE(TRIM(mat!AK36)))</f>
        <v>0</v>
      </c>
      <c r="AO36" s="100">
        <f>IF(mat!AL36="","",VALUE(TRIM(mat!AL36)))</f>
        <v>0</v>
      </c>
      <c r="AP36" s="100">
        <f>IF(mat!AM36="","",VALUE(TRIM(mat!AM36)))</f>
        <v>0</v>
      </c>
      <c r="AQ36" s="100">
        <f>IF(mat!AN36="","",VALUE(TRIM(mat!AN36)))</f>
        <v>0</v>
      </c>
      <c r="AR36" s="100">
        <f>IF(mat!AO36="","",VALUE(TRIM(mat!AO36)))</f>
        <v>0</v>
      </c>
      <c r="AS36" s="100">
        <f>IF(mat!AP36="","",VALUE(TRIM(mat!AP36)))</f>
        <v>0</v>
      </c>
      <c r="AT36" s="100">
        <f>IF(mat!AQ36="","",VALUE(TRIM(mat!AQ36)))</f>
        <v>0</v>
      </c>
      <c r="AU36" s="100">
        <f>IF(mat!AR36="","",VALUE(TRIM(mat!AR36)))</f>
        <v>0</v>
      </c>
      <c r="AV36" s="100">
        <f>IF(mat!AS36="","",VALUE(TRIM(mat!AS36)))</f>
        <v>0</v>
      </c>
      <c r="AW36" s="100">
        <f>IF(mat!AT36="","",VALUE(TRIM(mat!AT36)))</f>
        <v>0</v>
      </c>
      <c r="AX36" s="100">
        <f>IF(mat!AU36="","",VALUE(TRIM(mat!AU36)))</f>
        <v>0</v>
      </c>
      <c r="AY36" s="100">
        <f>IF(mat!AV36="","",VALUE(TRIM(mat!AV36)))</f>
        <v>0</v>
      </c>
      <c r="AZ36" s="100">
        <f>IF(mat!AW36="","",VALUE(TRIM(mat!AW36)))</f>
        <v>0</v>
      </c>
      <c r="BA36" s="100">
        <f>IF(mat!AX36="","",VALUE(TRIM(mat!AX36)))</f>
        <v>0</v>
      </c>
      <c r="BB36" s="100">
        <f>IF(mat!AY36="","",VALUE(TRIM(mat!AY36)))</f>
        <v>0</v>
      </c>
      <c r="BC36" s="100">
        <f>IF(mat!AZ36="","",VALUE(TRIM(mat!AZ36)))</f>
        <v>0</v>
      </c>
      <c r="BD36" s="100" t="str">
        <f>IF(mat!BA36="","",VALUE(TRIM(mat!BA36)))</f>
        <v/>
      </c>
      <c r="BE36" s="100" t="str">
        <f>IF(mat!BB36="","",VALUE(TRIM(mat!BB36)))</f>
        <v/>
      </c>
    </row>
    <row r="37" spans="1:57" s="101" customFormat="1">
      <c r="A37" s="100">
        <f t="shared" si="0"/>
        <v>37</v>
      </c>
      <c r="B37" s="100">
        <f t="shared" si="5"/>
        <v>7</v>
      </c>
      <c r="C37" s="100" t="str">
        <f t="shared" si="6"/>
        <v>海側杭杭頭部</v>
      </c>
      <c r="D37" s="100" t="str">
        <f>TRIM(mat!A37)</f>
        <v>NONLI-BEAM</v>
      </c>
      <c r="E37" s="100">
        <f>VALUE(TRIM(mat!B37))</f>
        <v>48</v>
      </c>
      <c r="F37" s="100">
        <f>VALUE(TRIM(mat!C37))</f>
        <v>16</v>
      </c>
      <c r="G37" s="100" t="str">
        <f>TRIM(mat!D37)</f>
        <v>海側杭杭頭部###未定義(48)</v>
      </c>
      <c r="H37" s="100">
        <f>IF(mat!E37="","",VALUE(TRIM(mat!E37)))</f>
        <v>0</v>
      </c>
      <c r="I37" s="100">
        <f>IF(mat!F37="","",VALUE(TRIM(mat!F37)))</f>
        <v>0</v>
      </c>
      <c r="J37" s="100">
        <f>IF(mat!G37="","",VALUE(TRIM(mat!G37)))</f>
        <v>0</v>
      </c>
      <c r="K37" s="100">
        <f>IF(mat!H37="","",VALUE(TRIM(mat!H37)))</f>
        <v>0</v>
      </c>
      <c r="L37" s="100">
        <f>IF(mat!I37="","",VALUE(TRIM(mat!I37)))</f>
        <v>0</v>
      </c>
      <c r="M37" s="100">
        <f>IF(mat!J37="","",VALUE(TRIM(mat!J37)))</f>
        <v>0</v>
      </c>
      <c r="N37" s="100">
        <f>IF(mat!K37="","",VALUE(TRIM(mat!K37)))</f>
        <v>0</v>
      </c>
      <c r="O37" s="100">
        <f>IF(mat!L37="","",VALUE(TRIM(mat!L37)))</f>
        <v>0</v>
      </c>
      <c r="P37" s="100">
        <f>IF(mat!M37="","",VALUE(TRIM(mat!M37)))</f>
        <v>0</v>
      </c>
      <c r="Q37" s="100">
        <f>IF(mat!N37="","",VALUE(TRIM(mat!N37)))</f>
        <v>0</v>
      </c>
      <c r="R37" s="100">
        <f>IF(mat!O37="","",VALUE(TRIM(mat!O37)))</f>
        <v>0</v>
      </c>
      <c r="S37" s="100">
        <f>IF(mat!P37="","",VALUE(TRIM(mat!P37)))</f>
        <v>0</v>
      </c>
      <c r="T37" s="100">
        <f>IF(mat!Q37="","",VALUE(TRIM(mat!Q37)))</f>
        <v>0</v>
      </c>
      <c r="U37" s="100">
        <f>IF(mat!R37="","",VALUE(TRIM(mat!R37)))</f>
        <v>0</v>
      </c>
      <c r="V37" s="100">
        <f>IF(mat!S37="","",VALUE(TRIM(mat!S37)))</f>
        <v>0</v>
      </c>
      <c r="W37" s="100">
        <f>IF(mat!T37="","",VALUE(TRIM(mat!T37)))</f>
        <v>0</v>
      </c>
      <c r="X37" s="100">
        <f>IF(mat!U37="","",VALUE(TRIM(mat!U37)))</f>
        <v>0</v>
      </c>
      <c r="Y37" s="100">
        <f>IF(mat!V37="","",VALUE(TRIM(mat!V37)))</f>
        <v>0</v>
      </c>
      <c r="Z37" s="100">
        <f>IF(mat!W37="","",VALUE(TRIM(mat!W37)))</f>
        <v>0</v>
      </c>
      <c r="AA37" s="100">
        <f>IF(mat!X37="","",VALUE(TRIM(mat!X37)))</f>
        <v>0</v>
      </c>
      <c r="AB37" s="100">
        <f>IF(mat!Y37="","",VALUE(TRIM(mat!Y37)))</f>
        <v>0</v>
      </c>
      <c r="AC37" s="100">
        <f>IF(mat!Z37="","",VALUE(TRIM(mat!Z37)))</f>
        <v>0</v>
      </c>
      <c r="AD37" s="100">
        <f>IF(mat!AA37="","",VALUE(TRIM(mat!AA37)))</f>
        <v>0</v>
      </c>
      <c r="AE37" s="100">
        <f>IF(mat!AB37="","",VALUE(TRIM(mat!AB37)))</f>
        <v>0</v>
      </c>
      <c r="AF37" s="100">
        <f>IF(mat!AC37="","",VALUE(TRIM(mat!AC37)))</f>
        <v>0</v>
      </c>
      <c r="AG37" s="100">
        <f>IF(mat!AD37="","",VALUE(TRIM(mat!AD37)))</f>
        <v>0</v>
      </c>
      <c r="AH37" s="100">
        <f>IF(mat!AE37="","",VALUE(TRIM(mat!AE37)))</f>
        <v>0</v>
      </c>
      <c r="AI37" s="100">
        <f>IF(mat!AF37="","",VALUE(TRIM(mat!AF37)))</f>
        <v>0</v>
      </c>
      <c r="AJ37" s="100">
        <f>IF(mat!AG37="","",VALUE(TRIM(mat!AG37)))</f>
        <v>0</v>
      </c>
      <c r="AK37" s="100">
        <f>IF(mat!AH37="","",VALUE(TRIM(mat!AH37)))</f>
        <v>0</v>
      </c>
      <c r="AL37" s="100">
        <f>IF(mat!AI37="","",VALUE(TRIM(mat!AI37)))</f>
        <v>0</v>
      </c>
      <c r="AM37" s="100">
        <f>IF(mat!AJ37="","",VALUE(TRIM(mat!AJ37)))</f>
        <v>0</v>
      </c>
      <c r="AN37" s="100">
        <f>IF(mat!AK37="","",VALUE(TRIM(mat!AK37)))</f>
        <v>0</v>
      </c>
      <c r="AO37" s="100">
        <f>IF(mat!AL37="","",VALUE(TRIM(mat!AL37)))</f>
        <v>0</v>
      </c>
      <c r="AP37" s="100">
        <f>IF(mat!AM37="","",VALUE(TRIM(mat!AM37)))</f>
        <v>0</v>
      </c>
      <c r="AQ37" s="100">
        <f>IF(mat!AN37="","",VALUE(TRIM(mat!AN37)))</f>
        <v>0</v>
      </c>
      <c r="AR37" s="100">
        <f>IF(mat!AO37="","",VALUE(TRIM(mat!AO37)))</f>
        <v>0</v>
      </c>
      <c r="AS37" s="100">
        <f>IF(mat!AP37="","",VALUE(TRIM(mat!AP37)))</f>
        <v>0</v>
      </c>
      <c r="AT37" s="100">
        <f>IF(mat!AQ37="","",VALUE(TRIM(mat!AQ37)))</f>
        <v>0</v>
      </c>
      <c r="AU37" s="100">
        <f>IF(mat!AR37="","",VALUE(TRIM(mat!AR37)))</f>
        <v>0</v>
      </c>
      <c r="AV37" s="100">
        <f>IF(mat!AS37="","",VALUE(TRIM(mat!AS37)))</f>
        <v>0</v>
      </c>
      <c r="AW37" s="100">
        <f>IF(mat!AT37="","",VALUE(TRIM(mat!AT37)))</f>
        <v>0</v>
      </c>
      <c r="AX37" s="100">
        <f>IF(mat!AU37="","",VALUE(TRIM(mat!AU37)))</f>
        <v>0</v>
      </c>
      <c r="AY37" s="100">
        <f>IF(mat!AV37="","",VALUE(TRIM(mat!AV37)))</f>
        <v>0</v>
      </c>
      <c r="AZ37" s="100">
        <f>IF(mat!AW37="","",VALUE(TRIM(mat!AW37)))</f>
        <v>0</v>
      </c>
      <c r="BA37" s="100">
        <f>IF(mat!AX37="","",VALUE(TRIM(mat!AX37)))</f>
        <v>0</v>
      </c>
      <c r="BB37" s="100">
        <f>IF(mat!AY37="","",VALUE(TRIM(mat!AY37)))</f>
        <v>0</v>
      </c>
      <c r="BC37" s="100">
        <f>IF(mat!AZ37="","",VALUE(TRIM(mat!AZ37)))</f>
        <v>0</v>
      </c>
      <c r="BD37" s="100" t="str">
        <f>IF(mat!BA37="","",VALUE(TRIM(mat!BA37)))</f>
        <v/>
      </c>
      <c r="BE37" s="100" t="str">
        <f>IF(mat!BB37="","",VALUE(TRIM(mat!BB37)))</f>
        <v/>
      </c>
    </row>
    <row r="38" spans="1:57" s="101" customFormat="1">
      <c r="A38" s="100">
        <f t="shared" si="0"/>
        <v>38</v>
      </c>
      <c r="B38" s="100">
        <f t="shared" si="5"/>
        <v>7</v>
      </c>
      <c r="C38" s="100" t="str">
        <f t="shared" si="6"/>
        <v>中間杭杭頭部</v>
      </c>
      <c r="D38" s="100" t="str">
        <f>TRIM(mat!A38)</f>
        <v>NONLI-BEAM</v>
      </c>
      <c r="E38" s="100">
        <f>VALUE(TRIM(mat!B38))</f>
        <v>49</v>
      </c>
      <c r="F38" s="100">
        <f>VALUE(TRIM(mat!C38))</f>
        <v>16</v>
      </c>
      <c r="G38" s="100" t="str">
        <f>TRIM(mat!D38)</f>
        <v>中間杭杭頭部###未定義(49)</v>
      </c>
      <c r="H38" s="100">
        <f>IF(mat!E38="","",VALUE(TRIM(mat!E38)))</f>
        <v>0</v>
      </c>
      <c r="I38" s="100">
        <f>IF(mat!F38="","",VALUE(TRIM(mat!F38)))</f>
        <v>0</v>
      </c>
      <c r="J38" s="100">
        <f>IF(mat!G38="","",VALUE(TRIM(mat!G38)))</f>
        <v>0</v>
      </c>
      <c r="K38" s="100">
        <f>IF(mat!H38="","",VALUE(TRIM(mat!H38)))</f>
        <v>0</v>
      </c>
      <c r="L38" s="100">
        <f>IF(mat!I38="","",VALUE(TRIM(mat!I38)))</f>
        <v>0</v>
      </c>
      <c r="M38" s="100">
        <f>IF(mat!J38="","",VALUE(TRIM(mat!J38)))</f>
        <v>0</v>
      </c>
      <c r="N38" s="100">
        <f>IF(mat!K38="","",VALUE(TRIM(mat!K38)))</f>
        <v>0</v>
      </c>
      <c r="O38" s="100">
        <f>IF(mat!L38="","",VALUE(TRIM(mat!L38)))</f>
        <v>0</v>
      </c>
      <c r="P38" s="100">
        <f>IF(mat!M38="","",VALUE(TRIM(mat!M38)))</f>
        <v>0</v>
      </c>
      <c r="Q38" s="100">
        <f>IF(mat!N38="","",VALUE(TRIM(mat!N38)))</f>
        <v>0</v>
      </c>
      <c r="R38" s="100">
        <f>IF(mat!O38="","",VALUE(TRIM(mat!O38)))</f>
        <v>0</v>
      </c>
      <c r="S38" s="100">
        <f>IF(mat!P38="","",VALUE(TRIM(mat!P38)))</f>
        <v>0</v>
      </c>
      <c r="T38" s="100">
        <f>IF(mat!Q38="","",VALUE(TRIM(mat!Q38)))</f>
        <v>0</v>
      </c>
      <c r="U38" s="100">
        <f>IF(mat!R38="","",VALUE(TRIM(mat!R38)))</f>
        <v>0</v>
      </c>
      <c r="V38" s="100">
        <f>IF(mat!S38="","",VALUE(TRIM(mat!S38)))</f>
        <v>0</v>
      </c>
      <c r="W38" s="100">
        <f>IF(mat!T38="","",VALUE(TRIM(mat!T38)))</f>
        <v>0</v>
      </c>
      <c r="X38" s="100">
        <f>IF(mat!U38="","",VALUE(TRIM(mat!U38)))</f>
        <v>0</v>
      </c>
      <c r="Y38" s="100">
        <f>IF(mat!V38="","",VALUE(TRIM(mat!V38)))</f>
        <v>0</v>
      </c>
      <c r="Z38" s="100">
        <f>IF(mat!W38="","",VALUE(TRIM(mat!W38)))</f>
        <v>0</v>
      </c>
      <c r="AA38" s="100">
        <f>IF(mat!X38="","",VALUE(TRIM(mat!X38)))</f>
        <v>0</v>
      </c>
      <c r="AB38" s="100">
        <f>IF(mat!Y38="","",VALUE(TRIM(mat!Y38)))</f>
        <v>0</v>
      </c>
      <c r="AC38" s="100">
        <f>IF(mat!Z38="","",VALUE(TRIM(mat!Z38)))</f>
        <v>0</v>
      </c>
      <c r="AD38" s="100">
        <f>IF(mat!AA38="","",VALUE(TRIM(mat!AA38)))</f>
        <v>0</v>
      </c>
      <c r="AE38" s="100">
        <f>IF(mat!AB38="","",VALUE(TRIM(mat!AB38)))</f>
        <v>0</v>
      </c>
      <c r="AF38" s="100">
        <f>IF(mat!AC38="","",VALUE(TRIM(mat!AC38)))</f>
        <v>0</v>
      </c>
      <c r="AG38" s="100">
        <f>IF(mat!AD38="","",VALUE(TRIM(mat!AD38)))</f>
        <v>0</v>
      </c>
      <c r="AH38" s="100">
        <f>IF(mat!AE38="","",VALUE(TRIM(mat!AE38)))</f>
        <v>0</v>
      </c>
      <c r="AI38" s="100">
        <f>IF(mat!AF38="","",VALUE(TRIM(mat!AF38)))</f>
        <v>0</v>
      </c>
      <c r="AJ38" s="100">
        <f>IF(mat!AG38="","",VALUE(TRIM(mat!AG38)))</f>
        <v>0</v>
      </c>
      <c r="AK38" s="100">
        <f>IF(mat!AH38="","",VALUE(TRIM(mat!AH38)))</f>
        <v>0</v>
      </c>
      <c r="AL38" s="100">
        <f>IF(mat!AI38="","",VALUE(TRIM(mat!AI38)))</f>
        <v>0</v>
      </c>
      <c r="AM38" s="100">
        <f>IF(mat!AJ38="","",VALUE(TRIM(mat!AJ38)))</f>
        <v>0</v>
      </c>
      <c r="AN38" s="100">
        <f>IF(mat!AK38="","",VALUE(TRIM(mat!AK38)))</f>
        <v>0</v>
      </c>
      <c r="AO38" s="100">
        <f>IF(mat!AL38="","",VALUE(TRIM(mat!AL38)))</f>
        <v>0</v>
      </c>
      <c r="AP38" s="100">
        <f>IF(mat!AM38="","",VALUE(TRIM(mat!AM38)))</f>
        <v>0</v>
      </c>
      <c r="AQ38" s="100">
        <f>IF(mat!AN38="","",VALUE(TRIM(mat!AN38)))</f>
        <v>0</v>
      </c>
      <c r="AR38" s="100">
        <f>IF(mat!AO38="","",VALUE(TRIM(mat!AO38)))</f>
        <v>0</v>
      </c>
      <c r="AS38" s="100">
        <f>IF(mat!AP38="","",VALUE(TRIM(mat!AP38)))</f>
        <v>0</v>
      </c>
      <c r="AT38" s="100">
        <f>IF(mat!AQ38="","",VALUE(TRIM(mat!AQ38)))</f>
        <v>0</v>
      </c>
      <c r="AU38" s="100">
        <f>IF(mat!AR38="","",VALUE(TRIM(mat!AR38)))</f>
        <v>0</v>
      </c>
      <c r="AV38" s="100">
        <f>IF(mat!AS38="","",VALUE(TRIM(mat!AS38)))</f>
        <v>0</v>
      </c>
      <c r="AW38" s="100">
        <f>IF(mat!AT38="","",VALUE(TRIM(mat!AT38)))</f>
        <v>0</v>
      </c>
      <c r="AX38" s="100">
        <f>IF(mat!AU38="","",VALUE(TRIM(mat!AU38)))</f>
        <v>0</v>
      </c>
      <c r="AY38" s="100">
        <f>IF(mat!AV38="","",VALUE(TRIM(mat!AV38)))</f>
        <v>0</v>
      </c>
      <c r="AZ38" s="100">
        <f>IF(mat!AW38="","",VALUE(TRIM(mat!AW38)))</f>
        <v>0</v>
      </c>
      <c r="BA38" s="100">
        <f>IF(mat!AX38="","",VALUE(TRIM(mat!AX38)))</f>
        <v>0</v>
      </c>
      <c r="BB38" s="100">
        <f>IF(mat!AY38="","",VALUE(TRIM(mat!AY38)))</f>
        <v>0</v>
      </c>
      <c r="BC38" s="100">
        <f>IF(mat!AZ38="","",VALUE(TRIM(mat!AZ38)))</f>
        <v>0</v>
      </c>
      <c r="BD38" s="100" t="str">
        <f>IF(mat!BA38="","",VALUE(TRIM(mat!BA38)))</f>
        <v/>
      </c>
      <c r="BE38" s="100" t="str">
        <f>IF(mat!BB38="","",VALUE(TRIM(mat!BB38)))</f>
        <v/>
      </c>
    </row>
    <row r="39" spans="1:57" s="101" customFormat="1">
      <c r="A39" s="100">
        <f t="shared" si="0"/>
        <v>39</v>
      </c>
      <c r="B39" s="100">
        <f t="shared" si="5"/>
        <v>7</v>
      </c>
      <c r="C39" s="100" t="str">
        <f t="shared" si="6"/>
        <v>陸側杭杭頭部</v>
      </c>
      <c r="D39" s="100" t="str">
        <f>TRIM(mat!A39)</f>
        <v>NONLI-BEAM</v>
      </c>
      <c r="E39" s="100">
        <f>VALUE(TRIM(mat!B39))</f>
        <v>50</v>
      </c>
      <c r="F39" s="100">
        <f>VALUE(TRIM(mat!C39))</f>
        <v>16</v>
      </c>
      <c r="G39" s="100" t="str">
        <f>TRIM(mat!D39)</f>
        <v>陸側杭杭頭部###未定義(50)</v>
      </c>
      <c r="H39" s="100">
        <f>IF(mat!E39="","",VALUE(TRIM(mat!E39)))</f>
        <v>0</v>
      </c>
      <c r="I39" s="100">
        <f>IF(mat!F39="","",VALUE(TRIM(mat!F39)))</f>
        <v>0</v>
      </c>
      <c r="J39" s="100">
        <f>IF(mat!G39="","",VALUE(TRIM(mat!G39)))</f>
        <v>0</v>
      </c>
      <c r="K39" s="100">
        <f>IF(mat!H39="","",VALUE(TRIM(mat!H39)))</f>
        <v>0</v>
      </c>
      <c r="L39" s="100">
        <f>IF(mat!I39="","",VALUE(TRIM(mat!I39)))</f>
        <v>0</v>
      </c>
      <c r="M39" s="100">
        <f>IF(mat!J39="","",VALUE(TRIM(mat!J39)))</f>
        <v>0</v>
      </c>
      <c r="N39" s="100">
        <f>IF(mat!K39="","",VALUE(TRIM(mat!K39)))</f>
        <v>0</v>
      </c>
      <c r="O39" s="100">
        <f>IF(mat!L39="","",VALUE(TRIM(mat!L39)))</f>
        <v>0</v>
      </c>
      <c r="P39" s="100">
        <f>IF(mat!M39="","",VALUE(TRIM(mat!M39)))</f>
        <v>0</v>
      </c>
      <c r="Q39" s="100">
        <f>IF(mat!N39="","",VALUE(TRIM(mat!N39)))</f>
        <v>0</v>
      </c>
      <c r="R39" s="100">
        <f>IF(mat!O39="","",VALUE(TRIM(mat!O39)))</f>
        <v>0</v>
      </c>
      <c r="S39" s="100">
        <f>IF(mat!P39="","",VALUE(TRIM(mat!P39)))</f>
        <v>0</v>
      </c>
      <c r="T39" s="100">
        <f>IF(mat!Q39="","",VALUE(TRIM(mat!Q39)))</f>
        <v>0</v>
      </c>
      <c r="U39" s="100">
        <f>IF(mat!R39="","",VALUE(TRIM(mat!R39)))</f>
        <v>0</v>
      </c>
      <c r="V39" s="100">
        <f>IF(mat!S39="","",VALUE(TRIM(mat!S39)))</f>
        <v>0</v>
      </c>
      <c r="W39" s="100">
        <f>IF(mat!T39="","",VALUE(TRIM(mat!T39)))</f>
        <v>0</v>
      </c>
      <c r="X39" s="100">
        <f>IF(mat!U39="","",VALUE(TRIM(mat!U39)))</f>
        <v>0</v>
      </c>
      <c r="Y39" s="100">
        <f>IF(mat!V39="","",VALUE(TRIM(mat!V39)))</f>
        <v>0</v>
      </c>
      <c r="Z39" s="100">
        <f>IF(mat!W39="","",VALUE(TRIM(mat!W39)))</f>
        <v>0</v>
      </c>
      <c r="AA39" s="100">
        <f>IF(mat!X39="","",VALUE(TRIM(mat!X39)))</f>
        <v>0</v>
      </c>
      <c r="AB39" s="100">
        <f>IF(mat!Y39="","",VALUE(TRIM(mat!Y39)))</f>
        <v>0</v>
      </c>
      <c r="AC39" s="100">
        <f>IF(mat!Z39="","",VALUE(TRIM(mat!Z39)))</f>
        <v>0</v>
      </c>
      <c r="AD39" s="100">
        <f>IF(mat!AA39="","",VALUE(TRIM(mat!AA39)))</f>
        <v>0</v>
      </c>
      <c r="AE39" s="100">
        <f>IF(mat!AB39="","",VALUE(TRIM(mat!AB39)))</f>
        <v>0</v>
      </c>
      <c r="AF39" s="100">
        <f>IF(mat!AC39="","",VALUE(TRIM(mat!AC39)))</f>
        <v>0</v>
      </c>
      <c r="AG39" s="100">
        <f>IF(mat!AD39="","",VALUE(TRIM(mat!AD39)))</f>
        <v>0</v>
      </c>
      <c r="AH39" s="100">
        <f>IF(mat!AE39="","",VALUE(TRIM(mat!AE39)))</f>
        <v>0</v>
      </c>
      <c r="AI39" s="100">
        <f>IF(mat!AF39="","",VALUE(TRIM(mat!AF39)))</f>
        <v>0</v>
      </c>
      <c r="AJ39" s="100">
        <f>IF(mat!AG39="","",VALUE(TRIM(mat!AG39)))</f>
        <v>0</v>
      </c>
      <c r="AK39" s="100">
        <f>IF(mat!AH39="","",VALUE(TRIM(mat!AH39)))</f>
        <v>0</v>
      </c>
      <c r="AL39" s="100">
        <f>IF(mat!AI39="","",VALUE(TRIM(mat!AI39)))</f>
        <v>0</v>
      </c>
      <c r="AM39" s="100">
        <f>IF(mat!AJ39="","",VALUE(TRIM(mat!AJ39)))</f>
        <v>0</v>
      </c>
      <c r="AN39" s="100">
        <f>IF(mat!AK39="","",VALUE(TRIM(mat!AK39)))</f>
        <v>0</v>
      </c>
      <c r="AO39" s="100">
        <f>IF(mat!AL39="","",VALUE(TRIM(mat!AL39)))</f>
        <v>0</v>
      </c>
      <c r="AP39" s="100">
        <f>IF(mat!AM39="","",VALUE(TRIM(mat!AM39)))</f>
        <v>0</v>
      </c>
      <c r="AQ39" s="100">
        <f>IF(mat!AN39="","",VALUE(TRIM(mat!AN39)))</f>
        <v>0</v>
      </c>
      <c r="AR39" s="100">
        <f>IF(mat!AO39="","",VALUE(TRIM(mat!AO39)))</f>
        <v>0</v>
      </c>
      <c r="AS39" s="100">
        <f>IF(mat!AP39="","",VALUE(TRIM(mat!AP39)))</f>
        <v>0</v>
      </c>
      <c r="AT39" s="100">
        <f>IF(mat!AQ39="","",VALUE(TRIM(mat!AQ39)))</f>
        <v>0</v>
      </c>
      <c r="AU39" s="100">
        <f>IF(mat!AR39="","",VALUE(TRIM(mat!AR39)))</f>
        <v>0</v>
      </c>
      <c r="AV39" s="100">
        <f>IF(mat!AS39="","",VALUE(TRIM(mat!AS39)))</f>
        <v>0</v>
      </c>
      <c r="AW39" s="100">
        <f>IF(mat!AT39="","",VALUE(TRIM(mat!AT39)))</f>
        <v>0</v>
      </c>
      <c r="AX39" s="100">
        <f>IF(mat!AU39="","",VALUE(TRIM(mat!AU39)))</f>
        <v>0</v>
      </c>
      <c r="AY39" s="100">
        <f>IF(mat!AV39="","",VALUE(TRIM(mat!AV39)))</f>
        <v>0</v>
      </c>
      <c r="AZ39" s="100">
        <f>IF(mat!AW39="","",VALUE(TRIM(mat!AW39)))</f>
        <v>0</v>
      </c>
      <c r="BA39" s="100">
        <f>IF(mat!AX39="","",VALUE(TRIM(mat!AX39)))</f>
        <v>0</v>
      </c>
      <c r="BB39" s="100">
        <f>IF(mat!AY39="","",VALUE(TRIM(mat!AY39)))</f>
        <v>0</v>
      </c>
      <c r="BC39" s="100">
        <f>IF(mat!AZ39="","",VALUE(TRIM(mat!AZ39)))</f>
        <v>0</v>
      </c>
      <c r="BD39" s="100" t="str">
        <f>IF(mat!BA39="","",VALUE(TRIM(mat!BA39)))</f>
        <v/>
      </c>
      <c r="BE39" s="100" t="str">
        <f>IF(mat!BB39="","",VALUE(TRIM(mat!BB39)))</f>
        <v/>
      </c>
    </row>
    <row r="40" spans="1:57" s="109" customFormat="1">
      <c r="A40" s="108">
        <f t="shared" si="0"/>
        <v>40</v>
      </c>
      <c r="B40" s="108"/>
      <c r="C40" s="108" t="str">
        <f>G40</f>
        <v>XHED</v>
      </c>
      <c r="D40" s="108" t="str">
        <f>TRIM(mat!A40)</f>
        <v>ELEMENT-TYPE</v>
      </c>
      <c r="E40" s="108" t="str">
        <f>TRIM(mat!B40)</f>
        <v>MA</v>
      </c>
      <c r="F40" s="108" t="str">
        <f>TRIM(mat!C40)</f>
        <v>IEL</v>
      </c>
      <c r="G40" s="108" t="str">
        <f>TRIM(mat!D40)</f>
        <v>XHED</v>
      </c>
      <c r="H40" s="108" t="str">
        <f>TRIM(mat!E40)</f>
        <v>RNMY01</v>
      </c>
      <c r="I40" s="108" t="str">
        <f>TRIM(mat!F40)</f>
        <v>RMMY01</v>
      </c>
      <c r="J40" s="108" t="str">
        <f>TRIM(mat!G40)</f>
        <v>RNMY02</v>
      </c>
      <c r="K40" s="108" t="str">
        <f>TRIM(mat!H40)</f>
        <v>RMMY02</v>
      </c>
      <c r="L40" s="108" t="str">
        <f>TRIM(mat!I40)</f>
        <v>RNMY03</v>
      </c>
      <c r="M40" s="108" t="str">
        <f>TRIM(mat!J40)</f>
        <v>RMMY03</v>
      </c>
      <c r="N40" s="108" t="str">
        <f>TRIM(mat!K40)</f>
        <v>RNMY04</v>
      </c>
      <c r="O40" s="108" t="str">
        <f>TRIM(mat!L40)</f>
        <v>RMMY04</v>
      </c>
      <c r="P40" s="108" t="str">
        <f>TRIM(mat!M40)</f>
        <v>RNMY05</v>
      </c>
      <c r="Q40" s="108" t="str">
        <f>TRIM(mat!N40)</f>
        <v>RMMY05</v>
      </c>
      <c r="R40" s="108" t="str">
        <f>TRIM(mat!O40)</f>
        <v>RNMY06</v>
      </c>
      <c r="S40" s="108" t="str">
        <f>TRIM(mat!P40)</f>
        <v>RMMY06</v>
      </c>
      <c r="T40" s="108" t="str">
        <f>TRIM(mat!Q40)</f>
        <v>RNMY07</v>
      </c>
      <c r="U40" s="108" t="str">
        <f>TRIM(mat!R40)</f>
        <v>RMMY07</v>
      </c>
      <c r="V40" s="108" t="str">
        <f>TRIM(mat!S40)</f>
        <v>RNMY08</v>
      </c>
      <c r="W40" s="108" t="str">
        <f>TRIM(mat!T40)</f>
        <v>RMMY08</v>
      </c>
      <c r="X40" s="108" t="str">
        <f>TRIM(mat!U40)</f>
        <v>RNMY09</v>
      </c>
      <c r="Y40" s="108" t="str">
        <f>TRIM(mat!V40)</f>
        <v>RMMY09</v>
      </c>
      <c r="Z40" s="108" t="str">
        <f>TRIM(mat!W40)</f>
        <v>RNMY10</v>
      </c>
      <c r="AA40" s="108" t="str">
        <f>TRIM(mat!X40)</f>
        <v>RMMY10</v>
      </c>
      <c r="AB40" s="108" t="str">
        <f>TRIM(mat!Y40)</f>
        <v>RNMY11</v>
      </c>
      <c r="AC40" s="108" t="str">
        <f>TRIM(mat!Z40)</f>
        <v>RMMY11</v>
      </c>
      <c r="AD40" s="108" t="str">
        <f>TRIM(mat!AA40)</f>
        <v>RNMY12</v>
      </c>
      <c r="AE40" s="108" t="str">
        <f>TRIM(mat!AB40)</f>
        <v>RMMY12</v>
      </c>
      <c r="AF40" s="108" t="str">
        <f>TRIM(mat!AC40)</f>
        <v>RNMY13</v>
      </c>
      <c r="AG40" s="108" t="str">
        <f>TRIM(mat!AD40)</f>
        <v>RMMY13</v>
      </c>
      <c r="AH40" s="108" t="str">
        <f>TRIM(mat!AE40)</f>
        <v>RNMY14</v>
      </c>
      <c r="AI40" s="108" t="str">
        <f>TRIM(mat!AF40)</f>
        <v>RMMY14</v>
      </c>
      <c r="AJ40" s="108" t="str">
        <f>TRIM(mat!AG40)</f>
        <v>RNMY15</v>
      </c>
      <c r="AK40" s="108" t="str">
        <f>TRIM(mat!AH40)</f>
        <v>RMMY15</v>
      </c>
      <c r="AL40" s="108" t="str">
        <f>TRIM(mat!AI40)</f>
        <v>RNMY16</v>
      </c>
      <c r="AM40" s="108" t="str">
        <f>TRIM(mat!AJ40)</f>
        <v>RMMY16</v>
      </c>
      <c r="AN40" s="108" t="str">
        <f>TRIM(mat!AK40)</f>
        <v>RNMY17</v>
      </c>
      <c r="AO40" s="108" t="str">
        <f>TRIM(mat!AL40)</f>
        <v>RMMY17</v>
      </c>
      <c r="AP40" s="108" t="str">
        <f>TRIM(mat!AM40)</f>
        <v>RNMY18</v>
      </c>
      <c r="AQ40" s="108" t="str">
        <f>TRIM(mat!AN40)</f>
        <v>RMMY18</v>
      </c>
      <c r="AR40" s="108" t="str">
        <f>TRIM(mat!AO40)</f>
        <v>RNMY19</v>
      </c>
      <c r="AS40" s="108" t="str">
        <f>TRIM(mat!AP40)</f>
        <v>RMMY19</v>
      </c>
      <c r="AT40" s="108" t="str">
        <f>TRIM(mat!AQ40)</f>
        <v>RNMY20</v>
      </c>
      <c r="AU40" s="108" t="str">
        <f>TRIM(mat!AR40)</f>
        <v>RMMY20</v>
      </c>
      <c r="AV40" s="108" t="str">
        <f>TRIM(mat!AS40)</f>
        <v>RNMY21</v>
      </c>
      <c r="AW40" s="108" t="str">
        <f>TRIM(mat!AT40)</f>
        <v>RMMY21</v>
      </c>
      <c r="AX40" s="108" t="str">
        <f>TRIM(mat!AU40)</f>
        <v>RNMY22</v>
      </c>
      <c r="AY40" s="108" t="str">
        <f>TRIM(mat!AV40)</f>
        <v>RMMY22</v>
      </c>
      <c r="AZ40" s="108" t="str">
        <f>TRIM(mat!AW40)</f>
        <v>RNMY23</v>
      </c>
      <c r="BA40" s="108" t="str">
        <f>TRIM(mat!AX40)</f>
        <v>RMMY23</v>
      </c>
      <c r="BB40" s="108" t="str">
        <f>TRIM(mat!AY40)</f>
        <v>RNMY24</v>
      </c>
      <c r="BC40" s="108" t="str">
        <f>TRIM(mat!AZ40)</f>
        <v>RMMY24</v>
      </c>
      <c r="BD40" s="108" t="str">
        <f>TRIM(mat!BA40)</f>
        <v/>
      </c>
      <c r="BE40" s="108" t="str">
        <f>TRIM(mat!BB40)</f>
        <v/>
      </c>
    </row>
    <row r="41" spans="1:57" s="101" customFormat="1">
      <c r="A41" s="100">
        <f t="shared" si="0"/>
        <v>41</v>
      </c>
      <c r="B41" s="100">
        <f t="shared" si="5"/>
        <v>3</v>
      </c>
      <c r="C41" s="100" t="str">
        <f t="shared" si="6"/>
        <v>床版</v>
      </c>
      <c r="D41" s="100" t="str">
        <f>TRIM(mat!A41)</f>
        <v>NONLI-BEAM</v>
      </c>
      <c r="E41" s="100">
        <f>VALUE(TRIM(mat!B41))</f>
        <v>36</v>
      </c>
      <c r="F41" s="100">
        <f>VALUE(TRIM(mat!C41))</f>
        <v>16</v>
      </c>
      <c r="G41" s="100" t="str">
        <f>TRIM(mat!D41)</f>
        <v>床版###未定義(36)</v>
      </c>
      <c r="H41" s="100">
        <f>IF(mat!E41="","",VALUE(TRIM(mat!E41)))</f>
        <v>0</v>
      </c>
      <c r="I41" s="100">
        <f>IF(mat!F41="","",VALUE(TRIM(mat!F41)))</f>
        <v>0</v>
      </c>
      <c r="J41" s="100">
        <f>IF(mat!G41="","",VALUE(TRIM(mat!G41)))</f>
        <v>0</v>
      </c>
      <c r="K41" s="100">
        <f>IF(mat!H41="","",VALUE(TRIM(mat!H41)))</f>
        <v>0</v>
      </c>
      <c r="L41" s="100">
        <f>IF(mat!I41="","",VALUE(TRIM(mat!I41)))</f>
        <v>0</v>
      </c>
      <c r="M41" s="100">
        <f>IF(mat!J41="","",VALUE(TRIM(mat!J41)))</f>
        <v>0</v>
      </c>
      <c r="N41" s="100">
        <f>IF(mat!K41="","",VALUE(TRIM(mat!K41)))</f>
        <v>0</v>
      </c>
      <c r="O41" s="100">
        <f>IF(mat!L41="","",VALUE(TRIM(mat!L41)))</f>
        <v>0</v>
      </c>
      <c r="P41" s="100">
        <f>IF(mat!M41="","",VALUE(TRIM(mat!M41)))</f>
        <v>0</v>
      </c>
      <c r="Q41" s="100">
        <f>IF(mat!N41="","",VALUE(TRIM(mat!N41)))</f>
        <v>0</v>
      </c>
      <c r="R41" s="100">
        <f>IF(mat!O41="","",VALUE(TRIM(mat!O41)))</f>
        <v>0</v>
      </c>
      <c r="S41" s="100">
        <f>IF(mat!P41="","",VALUE(TRIM(mat!P41)))</f>
        <v>0</v>
      </c>
      <c r="T41" s="100">
        <f>IF(mat!Q41="","",VALUE(TRIM(mat!Q41)))</f>
        <v>0</v>
      </c>
      <c r="U41" s="100">
        <f>IF(mat!R41="","",VALUE(TRIM(mat!R41)))</f>
        <v>0</v>
      </c>
      <c r="V41" s="100">
        <f>IF(mat!S41="","",VALUE(TRIM(mat!S41)))</f>
        <v>0</v>
      </c>
      <c r="W41" s="100">
        <f>IF(mat!T41="","",VALUE(TRIM(mat!T41)))</f>
        <v>0</v>
      </c>
      <c r="X41" s="100">
        <f>IF(mat!U41="","",VALUE(TRIM(mat!U41)))</f>
        <v>0</v>
      </c>
      <c r="Y41" s="100">
        <f>IF(mat!V41="","",VALUE(TRIM(mat!V41)))</f>
        <v>0</v>
      </c>
      <c r="Z41" s="100">
        <f>IF(mat!W41="","",VALUE(TRIM(mat!W41)))</f>
        <v>0</v>
      </c>
      <c r="AA41" s="100">
        <f>IF(mat!X41="","",VALUE(TRIM(mat!X41)))</f>
        <v>0</v>
      </c>
      <c r="AB41" s="100">
        <f>IF(mat!Y41="","",VALUE(TRIM(mat!Y41)))</f>
        <v>0</v>
      </c>
      <c r="AC41" s="100">
        <f>IF(mat!Z41="","",VALUE(TRIM(mat!Z41)))</f>
        <v>0</v>
      </c>
      <c r="AD41" s="100">
        <f>IF(mat!AA41="","",VALUE(TRIM(mat!AA41)))</f>
        <v>0</v>
      </c>
      <c r="AE41" s="100">
        <f>IF(mat!AB41="","",VALUE(TRIM(mat!AB41)))</f>
        <v>0</v>
      </c>
      <c r="AF41" s="100">
        <f>IF(mat!AC41="","",VALUE(TRIM(mat!AC41)))</f>
        <v>0</v>
      </c>
      <c r="AG41" s="100">
        <f>IF(mat!AD41="","",VALUE(TRIM(mat!AD41)))</f>
        <v>0</v>
      </c>
      <c r="AH41" s="100">
        <f>IF(mat!AE41="","",VALUE(TRIM(mat!AE41)))</f>
        <v>0</v>
      </c>
      <c r="AI41" s="100">
        <f>IF(mat!AF41="","",VALUE(TRIM(mat!AF41)))</f>
        <v>0</v>
      </c>
      <c r="AJ41" s="100">
        <f>IF(mat!AG41="","",VALUE(TRIM(mat!AG41)))</f>
        <v>0</v>
      </c>
      <c r="AK41" s="100">
        <f>IF(mat!AH41="","",VALUE(TRIM(mat!AH41)))</f>
        <v>0</v>
      </c>
      <c r="AL41" s="100">
        <f>IF(mat!AI41="","",VALUE(TRIM(mat!AI41)))</f>
        <v>0</v>
      </c>
      <c r="AM41" s="100">
        <f>IF(mat!AJ41="","",VALUE(TRIM(mat!AJ41)))</f>
        <v>0</v>
      </c>
      <c r="AN41" s="100">
        <f>IF(mat!AK41="","",VALUE(TRIM(mat!AK41)))</f>
        <v>0</v>
      </c>
      <c r="AO41" s="100">
        <f>IF(mat!AL41="","",VALUE(TRIM(mat!AL41)))</f>
        <v>0</v>
      </c>
      <c r="AP41" s="100">
        <f>IF(mat!AM41="","",VALUE(TRIM(mat!AM41)))</f>
        <v>0</v>
      </c>
      <c r="AQ41" s="100">
        <f>IF(mat!AN41="","",VALUE(TRIM(mat!AN41)))</f>
        <v>0</v>
      </c>
      <c r="AR41" s="100">
        <f>IF(mat!AO41="","",VALUE(TRIM(mat!AO41)))</f>
        <v>0</v>
      </c>
      <c r="AS41" s="100">
        <f>IF(mat!AP41="","",VALUE(TRIM(mat!AP41)))</f>
        <v>0</v>
      </c>
      <c r="AT41" s="100">
        <f>IF(mat!AQ41="","",VALUE(TRIM(mat!AQ41)))</f>
        <v>0</v>
      </c>
      <c r="AU41" s="100">
        <f>IF(mat!AR41="","",VALUE(TRIM(mat!AR41)))</f>
        <v>0</v>
      </c>
      <c r="AV41" s="100">
        <f>IF(mat!AS41="","",VALUE(TRIM(mat!AS41)))</f>
        <v>0</v>
      </c>
      <c r="AW41" s="100">
        <f>IF(mat!AT41="","",VALUE(TRIM(mat!AT41)))</f>
        <v>0</v>
      </c>
      <c r="AX41" s="100">
        <f>IF(mat!AU41="","",VALUE(TRIM(mat!AU41)))</f>
        <v>0</v>
      </c>
      <c r="AY41" s="100">
        <f>IF(mat!AV41="","",VALUE(TRIM(mat!AV41)))</f>
        <v>0</v>
      </c>
      <c r="AZ41" s="100">
        <f>IF(mat!AW41="","",VALUE(TRIM(mat!AW41)))</f>
        <v>0</v>
      </c>
      <c r="BA41" s="100">
        <f>IF(mat!AX41="","",VALUE(TRIM(mat!AX41)))</f>
        <v>0</v>
      </c>
      <c r="BB41" s="100">
        <f>IF(mat!AY41="","",VALUE(TRIM(mat!AY41)))</f>
        <v>0</v>
      </c>
      <c r="BC41" s="100">
        <f>IF(mat!AZ41="","",VALUE(TRIM(mat!AZ41)))</f>
        <v>0</v>
      </c>
      <c r="BD41" s="100" t="str">
        <f>IF(mat!BA41="","",VALUE(TRIM(mat!BA41)))</f>
        <v/>
      </c>
      <c r="BE41" s="100" t="str">
        <f>IF(mat!BB41="","",VALUE(TRIM(mat!BB41)))</f>
        <v/>
      </c>
    </row>
    <row r="42" spans="1:57" s="101" customFormat="1">
      <c r="A42" s="100">
        <f t="shared" si="0"/>
        <v>42</v>
      </c>
      <c r="B42" s="100">
        <f t="shared" ref="B42" si="7">IFERROR(IFERROR(SEARCH("#",G42),SEARCH(":",G42)),LEN(G42)+1)</f>
        <v>4</v>
      </c>
      <c r="C42" s="100" t="str">
        <f t="shared" ref="C42" si="8">IF(F42=5,TRIM(RIGHT(G42,LEN(G42)-B42)),TRIM(LEFT(G42,B42-1)))</f>
        <v>海側杭</v>
      </c>
      <c r="D42" s="100" t="str">
        <f>TRIM(mat!A42)</f>
        <v>NONLI-BEAM</v>
      </c>
      <c r="E42" s="100">
        <f>VALUE(TRIM(mat!B42))</f>
        <v>41</v>
      </c>
      <c r="F42" s="100">
        <f>VALUE(TRIM(mat!C42))</f>
        <v>16</v>
      </c>
      <c r="G42" s="100" t="str">
        <f>TRIM(mat!D42)</f>
        <v>海側杭###未定義(41)</v>
      </c>
      <c r="H42" s="100">
        <f>IF(mat!E42="","",VALUE(TRIM(mat!E42)))</f>
        <v>0</v>
      </c>
      <c r="I42" s="100">
        <f>IF(mat!F42="","",VALUE(TRIM(mat!F42)))</f>
        <v>0</v>
      </c>
      <c r="J42" s="100">
        <f>IF(mat!G42="","",VALUE(TRIM(mat!G42)))</f>
        <v>0</v>
      </c>
      <c r="K42" s="100">
        <f>IF(mat!H42="","",VALUE(TRIM(mat!H42)))</f>
        <v>0</v>
      </c>
      <c r="L42" s="100">
        <f>IF(mat!I42="","",VALUE(TRIM(mat!I42)))</f>
        <v>0</v>
      </c>
      <c r="M42" s="100">
        <f>IF(mat!J42="","",VALUE(TRIM(mat!J42)))</f>
        <v>0</v>
      </c>
      <c r="N42" s="100">
        <f>IF(mat!K42="","",VALUE(TRIM(mat!K42)))</f>
        <v>0</v>
      </c>
      <c r="O42" s="100">
        <f>IF(mat!L42="","",VALUE(TRIM(mat!L42)))</f>
        <v>0</v>
      </c>
      <c r="P42" s="100">
        <f>IF(mat!M42="","",VALUE(TRIM(mat!M42)))</f>
        <v>0</v>
      </c>
      <c r="Q42" s="100">
        <f>IF(mat!N42="","",VALUE(TRIM(mat!N42)))</f>
        <v>0</v>
      </c>
      <c r="R42" s="100">
        <f>IF(mat!O42="","",VALUE(TRIM(mat!O42)))</f>
        <v>0</v>
      </c>
      <c r="S42" s="100">
        <f>IF(mat!P42="","",VALUE(TRIM(mat!P42)))</f>
        <v>0</v>
      </c>
      <c r="T42" s="100">
        <f>IF(mat!Q42="","",VALUE(TRIM(mat!Q42)))</f>
        <v>0</v>
      </c>
      <c r="U42" s="100">
        <f>IF(mat!R42="","",VALUE(TRIM(mat!R42)))</f>
        <v>0</v>
      </c>
      <c r="V42" s="100">
        <f>IF(mat!S42="","",VALUE(TRIM(mat!S42)))</f>
        <v>0</v>
      </c>
      <c r="W42" s="100">
        <f>IF(mat!T42="","",VALUE(TRIM(mat!T42)))</f>
        <v>0</v>
      </c>
      <c r="X42" s="100">
        <f>IF(mat!U42="","",VALUE(TRIM(mat!U42)))</f>
        <v>0</v>
      </c>
      <c r="Y42" s="100">
        <f>IF(mat!V42="","",VALUE(TRIM(mat!V42)))</f>
        <v>0</v>
      </c>
      <c r="Z42" s="100">
        <f>IF(mat!W42="","",VALUE(TRIM(mat!W42)))</f>
        <v>0</v>
      </c>
      <c r="AA42" s="100">
        <f>IF(mat!X42="","",VALUE(TRIM(mat!X42)))</f>
        <v>0</v>
      </c>
      <c r="AB42" s="100">
        <f>IF(mat!Y42="","",VALUE(TRIM(mat!Y42)))</f>
        <v>0</v>
      </c>
      <c r="AC42" s="100">
        <f>IF(mat!Z42="","",VALUE(TRIM(mat!Z42)))</f>
        <v>0</v>
      </c>
      <c r="AD42" s="100">
        <f>IF(mat!AA42="","",VALUE(TRIM(mat!AA42)))</f>
        <v>0</v>
      </c>
      <c r="AE42" s="100">
        <f>IF(mat!AB42="","",VALUE(TRIM(mat!AB42)))</f>
        <v>0</v>
      </c>
      <c r="AF42" s="100">
        <f>IF(mat!AC42="","",VALUE(TRIM(mat!AC42)))</f>
        <v>0</v>
      </c>
      <c r="AG42" s="100">
        <f>IF(mat!AD42="","",VALUE(TRIM(mat!AD42)))</f>
        <v>0</v>
      </c>
      <c r="AH42" s="100">
        <f>IF(mat!AE42="","",VALUE(TRIM(mat!AE42)))</f>
        <v>0</v>
      </c>
      <c r="AI42" s="100">
        <f>IF(mat!AF42="","",VALUE(TRIM(mat!AF42)))</f>
        <v>0</v>
      </c>
      <c r="AJ42" s="100">
        <f>IF(mat!AG42="","",VALUE(TRIM(mat!AG42)))</f>
        <v>0</v>
      </c>
      <c r="AK42" s="100">
        <f>IF(mat!AH42="","",VALUE(TRIM(mat!AH42)))</f>
        <v>0</v>
      </c>
      <c r="AL42" s="100">
        <f>IF(mat!AI42="","",VALUE(TRIM(mat!AI42)))</f>
        <v>0</v>
      </c>
      <c r="AM42" s="100">
        <f>IF(mat!AJ42="","",VALUE(TRIM(mat!AJ42)))</f>
        <v>0</v>
      </c>
      <c r="AN42" s="100">
        <f>IF(mat!AK42="","",VALUE(TRIM(mat!AK42)))</f>
        <v>0</v>
      </c>
      <c r="AO42" s="100">
        <f>IF(mat!AL42="","",VALUE(TRIM(mat!AL42)))</f>
        <v>0</v>
      </c>
      <c r="AP42" s="100">
        <f>IF(mat!AM42="","",VALUE(TRIM(mat!AM42)))</f>
        <v>0</v>
      </c>
      <c r="AQ42" s="100">
        <f>IF(mat!AN42="","",VALUE(TRIM(mat!AN42)))</f>
        <v>0</v>
      </c>
      <c r="AR42" s="100">
        <f>IF(mat!AO42="","",VALUE(TRIM(mat!AO42)))</f>
        <v>0</v>
      </c>
      <c r="AS42" s="100">
        <f>IF(mat!AP42="","",VALUE(TRIM(mat!AP42)))</f>
        <v>0</v>
      </c>
      <c r="AT42" s="100">
        <f>IF(mat!AQ42="","",VALUE(TRIM(mat!AQ42)))</f>
        <v>0</v>
      </c>
      <c r="AU42" s="100">
        <f>IF(mat!AR42="","",VALUE(TRIM(mat!AR42)))</f>
        <v>0</v>
      </c>
      <c r="AV42" s="100">
        <f>IF(mat!AS42="","",VALUE(TRIM(mat!AS42)))</f>
        <v>0</v>
      </c>
      <c r="AW42" s="100">
        <f>IF(mat!AT42="","",VALUE(TRIM(mat!AT42)))</f>
        <v>0</v>
      </c>
      <c r="AX42" s="100">
        <f>IF(mat!AU42="","",VALUE(TRIM(mat!AU42)))</f>
        <v>0</v>
      </c>
      <c r="AY42" s="100">
        <f>IF(mat!AV42="","",VALUE(TRIM(mat!AV42)))</f>
        <v>0</v>
      </c>
      <c r="AZ42" s="100">
        <f>IF(mat!AW42="","",VALUE(TRIM(mat!AW42)))</f>
        <v>0</v>
      </c>
      <c r="BA42" s="100">
        <f>IF(mat!AX42="","",VALUE(TRIM(mat!AX42)))</f>
        <v>0</v>
      </c>
      <c r="BB42" s="100">
        <f>IF(mat!AY42="","",VALUE(TRIM(mat!AY42)))</f>
        <v>0</v>
      </c>
      <c r="BC42" s="100">
        <f>IF(mat!AZ42="","",VALUE(TRIM(mat!AZ42)))</f>
        <v>0</v>
      </c>
      <c r="BD42" s="100" t="str">
        <f>IF(mat!BA42="","",VALUE(TRIM(mat!BA42)))</f>
        <v/>
      </c>
      <c r="BE42" s="100" t="str">
        <f>IF(mat!BB42="","",VALUE(TRIM(mat!BB42)))</f>
        <v/>
      </c>
    </row>
    <row r="43" spans="1:57" s="101" customFormat="1">
      <c r="A43" s="100">
        <f t="shared" si="0"/>
        <v>43</v>
      </c>
      <c r="B43" s="100">
        <f t="shared" ref="B43:B106" si="9">IFERROR(IFERROR(SEARCH("#",G43),SEARCH(":",G43)),LEN(G43)+1)</f>
        <v>4</v>
      </c>
      <c r="C43" s="100" t="str">
        <f t="shared" ref="C43:C106" si="10">IF(F43=5,TRIM(RIGHT(G43,LEN(G43)-B43)),TRIM(LEFT(G43,B43-1)))</f>
        <v>中間杭</v>
      </c>
      <c r="D43" s="100" t="str">
        <f>TRIM(mat!A43)</f>
        <v>NONLI-BEAM</v>
      </c>
      <c r="E43" s="100">
        <f>VALUE(TRIM(mat!B43))</f>
        <v>42</v>
      </c>
      <c r="F43" s="100">
        <f>VALUE(TRIM(mat!C43))</f>
        <v>16</v>
      </c>
      <c r="G43" s="100" t="str">
        <f>TRIM(mat!D43)</f>
        <v>中間杭###未定義(42)</v>
      </c>
      <c r="H43" s="100">
        <f>IF(mat!E43="","",VALUE(TRIM(mat!E43)))</f>
        <v>0</v>
      </c>
      <c r="I43" s="100">
        <f>IF(mat!F43="","",VALUE(TRIM(mat!F43)))</f>
        <v>0</v>
      </c>
      <c r="J43" s="100">
        <f>IF(mat!G43="","",VALUE(TRIM(mat!G43)))</f>
        <v>0</v>
      </c>
      <c r="K43" s="100">
        <f>IF(mat!H43="","",VALUE(TRIM(mat!H43)))</f>
        <v>0</v>
      </c>
      <c r="L43" s="100">
        <f>IF(mat!I43="","",VALUE(TRIM(mat!I43)))</f>
        <v>0</v>
      </c>
      <c r="M43" s="100">
        <f>IF(mat!J43="","",VALUE(TRIM(mat!J43)))</f>
        <v>0</v>
      </c>
      <c r="N43" s="100">
        <f>IF(mat!K43="","",VALUE(TRIM(mat!K43)))</f>
        <v>0</v>
      </c>
      <c r="O43" s="100">
        <f>IF(mat!L43="","",VALUE(TRIM(mat!L43)))</f>
        <v>0</v>
      </c>
      <c r="P43" s="100">
        <f>IF(mat!M43="","",VALUE(TRIM(mat!M43)))</f>
        <v>0</v>
      </c>
      <c r="Q43" s="100">
        <f>IF(mat!N43="","",VALUE(TRIM(mat!N43)))</f>
        <v>0</v>
      </c>
      <c r="R43" s="100">
        <f>IF(mat!O43="","",VALUE(TRIM(mat!O43)))</f>
        <v>0</v>
      </c>
      <c r="S43" s="100">
        <f>IF(mat!P43="","",VALUE(TRIM(mat!P43)))</f>
        <v>0</v>
      </c>
      <c r="T43" s="100">
        <f>IF(mat!Q43="","",VALUE(TRIM(mat!Q43)))</f>
        <v>0</v>
      </c>
      <c r="U43" s="100">
        <f>IF(mat!R43="","",VALUE(TRIM(mat!R43)))</f>
        <v>0</v>
      </c>
      <c r="V43" s="100">
        <f>IF(mat!S43="","",VALUE(TRIM(mat!S43)))</f>
        <v>0</v>
      </c>
      <c r="W43" s="100">
        <f>IF(mat!T43="","",VALUE(TRIM(mat!T43)))</f>
        <v>0</v>
      </c>
      <c r="X43" s="100">
        <f>IF(mat!U43="","",VALUE(TRIM(mat!U43)))</f>
        <v>0</v>
      </c>
      <c r="Y43" s="100">
        <f>IF(mat!V43="","",VALUE(TRIM(mat!V43)))</f>
        <v>0</v>
      </c>
      <c r="Z43" s="100">
        <f>IF(mat!W43="","",VALUE(TRIM(mat!W43)))</f>
        <v>0</v>
      </c>
      <c r="AA43" s="100">
        <f>IF(mat!X43="","",VALUE(TRIM(mat!X43)))</f>
        <v>0</v>
      </c>
      <c r="AB43" s="100">
        <f>IF(mat!Y43="","",VALUE(TRIM(mat!Y43)))</f>
        <v>0</v>
      </c>
      <c r="AC43" s="100">
        <f>IF(mat!Z43="","",VALUE(TRIM(mat!Z43)))</f>
        <v>0</v>
      </c>
      <c r="AD43" s="100">
        <f>IF(mat!AA43="","",VALUE(TRIM(mat!AA43)))</f>
        <v>0</v>
      </c>
      <c r="AE43" s="100">
        <f>IF(mat!AB43="","",VALUE(TRIM(mat!AB43)))</f>
        <v>0</v>
      </c>
      <c r="AF43" s="100">
        <f>IF(mat!AC43="","",VALUE(TRIM(mat!AC43)))</f>
        <v>0</v>
      </c>
      <c r="AG43" s="100">
        <f>IF(mat!AD43="","",VALUE(TRIM(mat!AD43)))</f>
        <v>0</v>
      </c>
      <c r="AH43" s="100">
        <f>IF(mat!AE43="","",VALUE(TRIM(mat!AE43)))</f>
        <v>0</v>
      </c>
      <c r="AI43" s="100">
        <f>IF(mat!AF43="","",VALUE(TRIM(mat!AF43)))</f>
        <v>0</v>
      </c>
      <c r="AJ43" s="100">
        <f>IF(mat!AG43="","",VALUE(TRIM(mat!AG43)))</f>
        <v>0</v>
      </c>
      <c r="AK43" s="100">
        <f>IF(mat!AH43="","",VALUE(TRIM(mat!AH43)))</f>
        <v>0</v>
      </c>
      <c r="AL43" s="100">
        <f>IF(mat!AI43="","",VALUE(TRIM(mat!AI43)))</f>
        <v>0</v>
      </c>
      <c r="AM43" s="100">
        <f>IF(mat!AJ43="","",VALUE(TRIM(mat!AJ43)))</f>
        <v>0</v>
      </c>
      <c r="AN43" s="100">
        <f>IF(mat!AK43="","",VALUE(TRIM(mat!AK43)))</f>
        <v>0</v>
      </c>
      <c r="AO43" s="100">
        <f>IF(mat!AL43="","",VALUE(TRIM(mat!AL43)))</f>
        <v>0</v>
      </c>
      <c r="AP43" s="100">
        <f>IF(mat!AM43="","",VALUE(TRIM(mat!AM43)))</f>
        <v>0</v>
      </c>
      <c r="AQ43" s="100">
        <f>IF(mat!AN43="","",VALUE(TRIM(mat!AN43)))</f>
        <v>0</v>
      </c>
      <c r="AR43" s="100">
        <f>IF(mat!AO43="","",VALUE(TRIM(mat!AO43)))</f>
        <v>0</v>
      </c>
      <c r="AS43" s="100">
        <f>IF(mat!AP43="","",VALUE(TRIM(mat!AP43)))</f>
        <v>0</v>
      </c>
      <c r="AT43" s="100">
        <f>IF(mat!AQ43="","",VALUE(TRIM(mat!AQ43)))</f>
        <v>0</v>
      </c>
      <c r="AU43" s="100">
        <f>IF(mat!AR43="","",VALUE(TRIM(mat!AR43)))</f>
        <v>0</v>
      </c>
      <c r="AV43" s="100">
        <f>IF(mat!AS43="","",VALUE(TRIM(mat!AS43)))</f>
        <v>0</v>
      </c>
      <c r="AW43" s="100">
        <f>IF(mat!AT43="","",VALUE(TRIM(mat!AT43)))</f>
        <v>0</v>
      </c>
      <c r="AX43" s="100">
        <f>IF(mat!AU43="","",VALUE(TRIM(mat!AU43)))</f>
        <v>0</v>
      </c>
      <c r="AY43" s="100">
        <f>IF(mat!AV43="","",VALUE(TRIM(mat!AV43)))</f>
        <v>0</v>
      </c>
      <c r="AZ43" s="100">
        <f>IF(mat!AW43="","",VALUE(TRIM(mat!AW43)))</f>
        <v>0</v>
      </c>
      <c r="BA43" s="100">
        <f>IF(mat!AX43="","",VALUE(TRIM(mat!AX43)))</f>
        <v>0</v>
      </c>
      <c r="BB43" s="100">
        <f>IF(mat!AY43="","",VALUE(TRIM(mat!AY43)))</f>
        <v>0</v>
      </c>
      <c r="BC43" s="100">
        <f>IF(mat!AZ43="","",VALUE(TRIM(mat!AZ43)))</f>
        <v>0</v>
      </c>
      <c r="BD43" s="100" t="str">
        <f>IF(mat!BA43="","",VALUE(TRIM(mat!BA43)))</f>
        <v/>
      </c>
      <c r="BE43" s="100" t="str">
        <f>IF(mat!BB43="","",VALUE(TRIM(mat!BB43)))</f>
        <v/>
      </c>
    </row>
    <row r="44" spans="1:57" s="101" customFormat="1">
      <c r="A44" s="100">
        <f t="shared" si="0"/>
        <v>44</v>
      </c>
      <c r="B44" s="100">
        <f t="shared" si="9"/>
        <v>4</v>
      </c>
      <c r="C44" s="100" t="str">
        <f t="shared" si="10"/>
        <v>陸側杭</v>
      </c>
      <c r="D44" s="100" t="str">
        <f>TRIM(mat!A44)</f>
        <v>NONLI-BEAM</v>
      </c>
      <c r="E44" s="100">
        <f>VALUE(TRIM(mat!B44))</f>
        <v>43</v>
      </c>
      <c r="F44" s="100">
        <f>VALUE(TRIM(mat!C44))</f>
        <v>16</v>
      </c>
      <c r="G44" s="100" t="str">
        <f>TRIM(mat!D44)</f>
        <v>陸側杭###未定義(43)</v>
      </c>
      <c r="H44" s="100">
        <f>IF(mat!E44="","",VALUE(TRIM(mat!E44)))</f>
        <v>0</v>
      </c>
      <c r="I44" s="100">
        <f>IF(mat!F44="","",VALUE(TRIM(mat!F44)))</f>
        <v>0</v>
      </c>
      <c r="J44" s="100">
        <f>IF(mat!G44="","",VALUE(TRIM(mat!G44)))</f>
        <v>0</v>
      </c>
      <c r="K44" s="100">
        <f>IF(mat!H44="","",VALUE(TRIM(mat!H44)))</f>
        <v>0</v>
      </c>
      <c r="L44" s="100">
        <f>IF(mat!I44="","",VALUE(TRIM(mat!I44)))</f>
        <v>0</v>
      </c>
      <c r="M44" s="100">
        <f>IF(mat!J44="","",VALUE(TRIM(mat!J44)))</f>
        <v>0</v>
      </c>
      <c r="N44" s="100">
        <f>IF(mat!K44="","",VALUE(TRIM(mat!K44)))</f>
        <v>0</v>
      </c>
      <c r="O44" s="100">
        <f>IF(mat!L44="","",VALUE(TRIM(mat!L44)))</f>
        <v>0</v>
      </c>
      <c r="P44" s="100">
        <f>IF(mat!M44="","",VALUE(TRIM(mat!M44)))</f>
        <v>0</v>
      </c>
      <c r="Q44" s="100">
        <f>IF(mat!N44="","",VALUE(TRIM(mat!N44)))</f>
        <v>0</v>
      </c>
      <c r="R44" s="100">
        <f>IF(mat!O44="","",VALUE(TRIM(mat!O44)))</f>
        <v>0</v>
      </c>
      <c r="S44" s="100">
        <f>IF(mat!P44="","",VALUE(TRIM(mat!P44)))</f>
        <v>0</v>
      </c>
      <c r="T44" s="100">
        <f>IF(mat!Q44="","",VALUE(TRIM(mat!Q44)))</f>
        <v>0</v>
      </c>
      <c r="U44" s="100">
        <f>IF(mat!R44="","",VALUE(TRIM(mat!R44)))</f>
        <v>0</v>
      </c>
      <c r="V44" s="100">
        <f>IF(mat!S44="","",VALUE(TRIM(mat!S44)))</f>
        <v>0</v>
      </c>
      <c r="W44" s="100">
        <f>IF(mat!T44="","",VALUE(TRIM(mat!T44)))</f>
        <v>0</v>
      </c>
      <c r="X44" s="100">
        <f>IF(mat!U44="","",VALUE(TRIM(mat!U44)))</f>
        <v>0</v>
      </c>
      <c r="Y44" s="100">
        <f>IF(mat!V44="","",VALUE(TRIM(mat!V44)))</f>
        <v>0</v>
      </c>
      <c r="Z44" s="100">
        <f>IF(mat!W44="","",VALUE(TRIM(mat!W44)))</f>
        <v>0</v>
      </c>
      <c r="AA44" s="100">
        <f>IF(mat!X44="","",VALUE(TRIM(mat!X44)))</f>
        <v>0</v>
      </c>
      <c r="AB44" s="100">
        <f>IF(mat!Y44="","",VALUE(TRIM(mat!Y44)))</f>
        <v>0</v>
      </c>
      <c r="AC44" s="100">
        <f>IF(mat!Z44="","",VALUE(TRIM(mat!Z44)))</f>
        <v>0</v>
      </c>
      <c r="AD44" s="100">
        <f>IF(mat!AA44="","",VALUE(TRIM(mat!AA44)))</f>
        <v>0</v>
      </c>
      <c r="AE44" s="100">
        <f>IF(mat!AB44="","",VALUE(TRIM(mat!AB44)))</f>
        <v>0</v>
      </c>
      <c r="AF44" s="100">
        <f>IF(mat!AC44="","",VALUE(TRIM(mat!AC44)))</f>
        <v>0</v>
      </c>
      <c r="AG44" s="100">
        <f>IF(mat!AD44="","",VALUE(TRIM(mat!AD44)))</f>
        <v>0</v>
      </c>
      <c r="AH44" s="100">
        <f>IF(mat!AE44="","",VALUE(TRIM(mat!AE44)))</f>
        <v>0</v>
      </c>
      <c r="AI44" s="100">
        <f>IF(mat!AF44="","",VALUE(TRIM(mat!AF44)))</f>
        <v>0</v>
      </c>
      <c r="AJ44" s="100">
        <f>IF(mat!AG44="","",VALUE(TRIM(mat!AG44)))</f>
        <v>0</v>
      </c>
      <c r="AK44" s="100">
        <f>IF(mat!AH44="","",VALUE(TRIM(mat!AH44)))</f>
        <v>0</v>
      </c>
      <c r="AL44" s="100">
        <f>IF(mat!AI44="","",VALUE(TRIM(mat!AI44)))</f>
        <v>0</v>
      </c>
      <c r="AM44" s="100">
        <f>IF(mat!AJ44="","",VALUE(TRIM(mat!AJ44)))</f>
        <v>0</v>
      </c>
      <c r="AN44" s="100">
        <f>IF(mat!AK44="","",VALUE(TRIM(mat!AK44)))</f>
        <v>0</v>
      </c>
      <c r="AO44" s="100">
        <f>IF(mat!AL44="","",VALUE(TRIM(mat!AL44)))</f>
        <v>0</v>
      </c>
      <c r="AP44" s="100">
        <f>IF(mat!AM44="","",VALUE(TRIM(mat!AM44)))</f>
        <v>0</v>
      </c>
      <c r="AQ44" s="100">
        <f>IF(mat!AN44="","",VALUE(TRIM(mat!AN44)))</f>
        <v>0</v>
      </c>
      <c r="AR44" s="100">
        <f>IF(mat!AO44="","",VALUE(TRIM(mat!AO44)))</f>
        <v>0</v>
      </c>
      <c r="AS44" s="100">
        <f>IF(mat!AP44="","",VALUE(TRIM(mat!AP44)))</f>
        <v>0</v>
      </c>
      <c r="AT44" s="100">
        <f>IF(mat!AQ44="","",VALUE(TRIM(mat!AQ44)))</f>
        <v>0</v>
      </c>
      <c r="AU44" s="100">
        <f>IF(mat!AR44="","",VALUE(TRIM(mat!AR44)))</f>
        <v>0</v>
      </c>
      <c r="AV44" s="100">
        <f>IF(mat!AS44="","",VALUE(TRIM(mat!AS44)))</f>
        <v>0</v>
      </c>
      <c r="AW44" s="100">
        <f>IF(mat!AT44="","",VALUE(TRIM(mat!AT44)))</f>
        <v>0</v>
      </c>
      <c r="AX44" s="100">
        <f>IF(mat!AU44="","",VALUE(TRIM(mat!AU44)))</f>
        <v>0</v>
      </c>
      <c r="AY44" s="100">
        <f>IF(mat!AV44="","",VALUE(TRIM(mat!AV44)))</f>
        <v>0</v>
      </c>
      <c r="AZ44" s="100">
        <f>IF(mat!AW44="","",VALUE(TRIM(mat!AW44)))</f>
        <v>0</v>
      </c>
      <c r="BA44" s="100">
        <f>IF(mat!AX44="","",VALUE(TRIM(mat!AX44)))</f>
        <v>0</v>
      </c>
      <c r="BB44" s="100">
        <f>IF(mat!AY44="","",VALUE(TRIM(mat!AY44)))</f>
        <v>0</v>
      </c>
      <c r="BC44" s="100">
        <f>IF(mat!AZ44="","",VALUE(TRIM(mat!AZ44)))</f>
        <v>0</v>
      </c>
      <c r="BD44" s="100" t="str">
        <f>IF(mat!BA44="","",VALUE(TRIM(mat!BA44)))</f>
        <v/>
      </c>
      <c r="BE44" s="100" t="str">
        <f>IF(mat!BB44="","",VALUE(TRIM(mat!BB44)))</f>
        <v/>
      </c>
    </row>
    <row r="45" spans="1:57" s="101" customFormat="1">
      <c r="A45" s="100">
        <f t="shared" si="0"/>
        <v>45</v>
      </c>
      <c r="B45" s="100">
        <f t="shared" si="9"/>
        <v>8</v>
      </c>
      <c r="C45" s="100" t="str">
        <f t="shared" si="10"/>
        <v>中間杭（t9）</v>
      </c>
      <c r="D45" s="100" t="str">
        <f>TRIM(mat!A45)</f>
        <v>NONLI-BEAM</v>
      </c>
      <c r="E45" s="100">
        <f>VALUE(TRIM(mat!B45))</f>
        <v>45</v>
      </c>
      <c r="F45" s="100">
        <f>VALUE(TRIM(mat!C45))</f>
        <v>16</v>
      </c>
      <c r="G45" s="100" t="str">
        <f>TRIM(mat!D45)</f>
        <v>中間杭（t9）###未定義(45)</v>
      </c>
      <c r="H45" s="100">
        <f>IF(mat!E45="","",VALUE(TRIM(mat!E45)))</f>
        <v>0</v>
      </c>
      <c r="I45" s="100">
        <f>IF(mat!F45="","",VALUE(TRIM(mat!F45)))</f>
        <v>0</v>
      </c>
      <c r="J45" s="100">
        <f>IF(mat!G45="","",VALUE(TRIM(mat!G45)))</f>
        <v>0</v>
      </c>
      <c r="K45" s="100">
        <f>IF(mat!H45="","",VALUE(TRIM(mat!H45)))</f>
        <v>0</v>
      </c>
      <c r="L45" s="100">
        <f>IF(mat!I45="","",VALUE(TRIM(mat!I45)))</f>
        <v>0</v>
      </c>
      <c r="M45" s="100">
        <f>IF(mat!J45="","",VALUE(TRIM(mat!J45)))</f>
        <v>0</v>
      </c>
      <c r="N45" s="100">
        <f>IF(mat!K45="","",VALUE(TRIM(mat!K45)))</f>
        <v>0</v>
      </c>
      <c r="O45" s="100">
        <f>IF(mat!L45="","",VALUE(TRIM(mat!L45)))</f>
        <v>0</v>
      </c>
      <c r="P45" s="100">
        <f>IF(mat!M45="","",VALUE(TRIM(mat!M45)))</f>
        <v>0</v>
      </c>
      <c r="Q45" s="100">
        <f>IF(mat!N45="","",VALUE(TRIM(mat!N45)))</f>
        <v>0</v>
      </c>
      <c r="R45" s="100">
        <f>IF(mat!O45="","",VALUE(TRIM(mat!O45)))</f>
        <v>0</v>
      </c>
      <c r="S45" s="100">
        <f>IF(mat!P45="","",VALUE(TRIM(mat!P45)))</f>
        <v>0</v>
      </c>
      <c r="T45" s="100">
        <f>IF(mat!Q45="","",VALUE(TRIM(mat!Q45)))</f>
        <v>0</v>
      </c>
      <c r="U45" s="100">
        <f>IF(mat!R45="","",VALUE(TRIM(mat!R45)))</f>
        <v>0</v>
      </c>
      <c r="V45" s="100">
        <f>IF(mat!S45="","",VALUE(TRIM(mat!S45)))</f>
        <v>0</v>
      </c>
      <c r="W45" s="100">
        <f>IF(mat!T45="","",VALUE(TRIM(mat!T45)))</f>
        <v>0</v>
      </c>
      <c r="X45" s="100">
        <f>IF(mat!U45="","",VALUE(TRIM(mat!U45)))</f>
        <v>0</v>
      </c>
      <c r="Y45" s="100">
        <f>IF(mat!V45="","",VALUE(TRIM(mat!V45)))</f>
        <v>0</v>
      </c>
      <c r="Z45" s="100">
        <f>IF(mat!W45="","",VALUE(TRIM(mat!W45)))</f>
        <v>0</v>
      </c>
      <c r="AA45" s="100">
        <f>IF(mat!X45="","",VALUE(TRIM(mat!X45)))</f>
        <v>0</v>
      </c>
      <c r="AB45" s="100">
        <f>IF(mat!Y45="","",VALUE(TRIM(mat!Y45)))</f>
        <v>0</v>
      </c>
      <c r="AC45" s="100">
        <f>IF(mat!Z45="","",VALUE(TRIM(mat!Z45)))</f>
        <v>0</v>
      </c>
      <c r="AD45" s="100">
        <f>IF(mat!AA45="","",VALUE(TRIM(mat!AA45)))</f>
        <v>0</v>
      </c>
      <c r="AE45" s="100">
        <f>IF(mat!AB45="","",VALUE(TRIM(mat!AB45)))</f>
        <v>0</v>
      </c>
      <c r="AF45" s="100">
        <f>IF(mat!AC45="","",VALUE(TRIM(mat!AC45)))</f>
        <v>0</v>
      </c>
      <c r="AG45" s="100">
        <f>IF(mat!AD45="","",VALUE(TRIM(mat!AD45)))</f>
        <v>0</v>
      </c>
      <c r="AH45" s="100">
        <f>IF(mat!AE45="","",VALUE(TRIM(mat!AE45)))</f>
        <v>0</v>
      </c>
      <c r="AI45" s="100">
        <f>IF(mat!AF45="","",VALUE(TRIM(mat!AF45)))</f>
        <v>0</v>
      </c>
      <c r="AJ45" s="100">
        <f>IF(mat!AG45="","",VALUE(TRIM(mat!AG45)))</f>
        <v>0</v>
      </c>
      <c r="AK45" s="100">
        <f>IF(mat!AH45="","",VALUE(TRIM(mat!AH45)))</f>
        <v>0</v>
      </c>
      <c r="AL45" s="100">
        <f>IF(mat!AI45="","",VALUE(TRIM(mat!AI45)))</f>
        <v>0</v>
      </c>
      <c r="AM45" s="100">
        <f>IF(mat!AJ45="","",VALUE(TRIM(mat!AJ45)))</f>
        <v>0</v>
      </c>
      <c r="AN45" s="100">
        <f>IF(mat!AK45="","",VALUE(TRIM(mat!AK45)))</f>
        <v>0</v>
      </c>
      <c r="AO45" s="100">
        <f>IF(mat!AL45="","",VALUE(TRIM(mat!AL45)))</f>
        <v>0</v>
      </c>
      <c r="AP45" s="100">
        <f>IF(mat!AM45="","",VALUE(TRIM(mat!AM45)))</f>
        <v>0</v>
      </c>
      <c r="AQ45" s="100">
        <f>IF(mat!AN45="","",VALUE(TRIM(mat!AN45)))</f>
        <v>0</v>
      </c>
      <c r="AR45" s="100">
        <f>IF(mat!AO45="","",VALUE(TRIM(mat!AO45)))</f>
        <v>0</v>
      </c>
      <c r="AS45" s="100">
        <f>IF(mat!AP45="","",VALUE(TRIM(mat!AP45)))</f>
        <v>0</v>
      </c>
      <c r="AT45" s="100">
        <f>IF(mat!AQ45="","",VALUE(TRIM(mat!AQ45)))</f>
        <v>0</v>
      </c>
      <c r="AU45" s="100">
        <f>IF(mat!AR45="","",VALUE(TRIM(mat!AR45)))</f>
        <v>0</v>
      </c>
      <c r="AV45" s="100">
        <f>IF(mat!AS45="","",VALUE(TRIM(mat!AS45)))</f>
        <v>0</v>
      </c>
      <c r="AW45" s="100">
        <f>IF(mat!AT45="","",VALUE(TRIM(mat!AT45)))</f>
        <v>0</v>
      </c>
      <c r="AX45" s="100">
        <f>IF(mat!AU45="","",VALUE(TRIM(mat!AU45)))</f>
        <v>0</v>
      </c>
      <c r="AY45" s="100">
        <f>IF(mat!AV45="","",VALUE(TRIM(mat!AV45)))</f>
        <v>0</v>
      </c>
      <c r="AZ45" s="100">
        <f>IF(mat!AW45="","",VALUE(TRIM(mat!AW45)))</f>
        <v>0</v>
      </c>
      <c r="BA45" s="100">
        <f>IF(mat!AX45="","",VALUE(TRIM(mat!AX45)))</f>
        <v>0</v>
      </c>
      <c r="BB45" s="100">
        <f>IF(mat!AY45="","",VALUE(TRIM(mat!AY45)))</f>
        <v>0</v>
      </c>
      <c r="BC45" s="100">
        <f>IF(mat!AZ45="","",VALUE(TRIM(mat!AZ45)))</f>
        <v>0</v>
      </c>
      <c r="BD45" s="100" t="str">
        <f>IF(mat!BA45="","",VALUE(TRIM(mat!BA45)))</f>
        <v/>
      </c>
      <c r="BE45" s="100" t="str">
        <f>IF(mat!BB45="","",VALUE(TRIM(mat!BB45)))</f>
        <v/>
      </c>
    </row>
    <row r="46" spans="1:57" s="101" customFormat="1">
      <c r="A46" s="100">
        <f t="shared" si="0"/>
        <v>46</v>
      </c>
      <c r="B46" s="100">
        <f t="shared" si="9"/>
        <v>8</v>
      </c>
      <c r="C46" s="100" t="str">
        <f t="shared" si="10"/>
        <v>陸側杭（t9）</v>
      </c>
      <c r="D46" s="100" t="str">
        <f>TRIM(mat!A46)</f>
        <v>NONLI-BEAM</v>
      </c>
      <c r="E46" s="100">
        <f>VALUE(TRIM(mat!B46))</f>
        <v>46</v>
      </c>
      <c r="F46" s="100">
        <f>VALUE(TRIM(mat!C46))</f>
        <v>16</v>
      </c>
      <c r="G46" s="100" t="str">
        <f>TRIM(mat!D46)</f>
        <v>陸側杭（t9）###未定義(46)</v>
      </c>
      <c r="H46" s="100">
        <f>IF(mat!E46="","",VALUE(TRIM(mat!E46)))</f>
        <v>0</v>
      </c>
      <c r="I46" s="100">
        <f>IF(mat!F46="","",VALUE(TRIM(mat!F46)))</f>
        <v>0</v>
      </c>
      <c r="J46" s="100">
        <f>IF(mat!G46="","",VALUE(TRIM(mat!G46)))</f>
        <v>0</v>
      </c>
      <c r="K46" s="100">
        <f>IF(mat!H46="","",VALUE(TRIM(mat!H46)))</f>
        <v>0</v>
      </c>
      <c r="L46" s="100">
        <f>IF(mat!I46="","",VALUE(TRIM(mat!I46)))</f>
        <v>0</v>
      </c>
      <c r="M46" s="100">
        <f>IF(mat!J46="","",VALUE(TRIM(mat!J46)))</f>
        <v>0</v>
      </c>
      <c r="N46" s="100">
        <f>IF(mat!K46="","",VALUE(TRIM(mat!K46)))</f>
        <v>0</v>
      </c>
      <c r="O46" s="100">
        <f>IF(mat!L46="","",VALUE(TRIM(mat!L46)))</f>
        <v>0</v>
      </c>
      <c r="P46" s="100">
        <f>IF(mat!M46="","",VALUE(TRIM(mat!M46)))</f>
        <v>0</v>
      </c>
      <c r="Q46" s="100">
        <f>IF(mat!N46="","",VALUE(TRIM(mat!N46)))</f>
        <v>0</v>
      </c>
      <c r="R46" s="100">
        <f>IF(mat!O46="","",VALUE(TRIM(mat!O46)))</f>
        <v>0</v>
      </c>
      <c r="S46" s="100">
        <f>IF(mat!P46="","",VALUE(TRIM(mat!P46)))</f>
        <v>0</v>
      </c>
      <c r="T46" s="100">
        <f>IF(mat!Q46="","",VALUE(TRIM(mat!Q46)))</f>
        <v>0</v>
      </c>
      <c r="U46" s="100">
        <f>IF(mat!R46="","",VALUE(TRIM(mat!R46)))</f>
        <v>0</v>
      </c>
      <c r="V46" s="100">
        <f>IF(mat!S46="","",VALUE(TRIM(mat!S46)))</f>
        <v>0</v>
      </c>
      <c r="W46" s="100">
        <f>IF(mat!T46="","",VALUE(TRIM(mat!T46)))</f>
        <v>0</v>
      </c>
      <c r="X46" s="100">
        <f>IF(mat!U46="","",VALUE(TRIM(mat!U46)))</f>
        <v>0</v>
      </c>
      <c r="Y46" s="100">
        <f>IF(mat!V46="","",VALUE(TRIM(mat!V46)))</f>
        <v>0</v>
      </c>
      <c r="Z46" s="100">
        <f>IF(mat!W46="","",VALUE(TRIM(mat!W46)))</f>
        <v>0</v>
      </c>
      <c r="AA46" s="100">
        <f>IF(mat!X46="","",VALUE(TRIM(mat!X46)))</f>
        <v>0</v>
      </c>
      <c r="AB46" s="100">
        <f>IF(mat!Y46="","",VALUE(TRIM(mat!Y46)))</f>
        <v>0</v>
      </c>
      <c r="AC46" s="100">
        <f>IF(mat!Z46="","",VALUE(TRIM(mat!Z46)))</f>
        <v>0</v>
      </c>
      <c r="AD46" s="100">
        <f>IF(mat!AA46="","",VALUE(TRIM(mat!AA46)))</f>
        <v>0</v>
      </c>
      <c r="AE46" s="100">
        <f>IF(mat!AB46="","",VALUE(TRIM(mat!AB46)))</f>
        <v>0</v>
      </c>
      <c r="AF46" s="100">
        <f>IF(mat!AC46="","",VALUE(TRIM(mat!AC46)))</f>
        <v>0</v>
      </c>
      <c r="AG46" s="100">
        <f>IF(mat!AD46="","",VALUE(TRIM(mat!AD46)))</f>
        <v>0</v>
      </c>
      <c r="AH46" s="100">
        <f>IF(mat!AE46="","",VALUE(TRIM(mat!AE46)))</f>
        <v>0</v>
      </c>
      <c r="AI46" s="100">
        <f>IF(mat!AF46="","",VALUE(TRIM(mat!AF46)))</f>
        <v>0</v>
      </c>
      <c r="AJ46" s="100">
        <f>IF(mat!AG46="","",VALUE(TRIM(mat!AG46)))</f>
        <v>0</v>
      </c>
      <c r="AK46" s="100">
        <f>IF(mat!AH46="","",VALUE(TRIM(mat!AH46)))</f>
        <v>0</v>
      </c>
      <c r="AL46" s="100">
        <f>IF(mat!AI46="","",VALUE(TRIM(mat!AI46)))</f>
        <v>0</v>
      </c>
      <c r="AM46" s="100">
        <f>IF(mat!AJ46="","",VALUE(TRIM(mat!AJ46)))</f>
        <v>0</v>
      </c>
      <c r="AN46" s="100">
        <f>IF(mat!AK46="","",VALUE(TRIM(mat!AK46)))</f>
        <v>0</v>
      </c>
      <c r="AO46" s="100">
        <f>IF(mat!AL46="","",VALUE(TRIM(mat!AL46)))</f>
        <v>0</v>
      </c>
      <c r="AP46" s="100">
        <f>IF(mat!AM46="","",VALUE(TRIM(mat!AM46)))</f>
        <v>0</v>
      </c>
      <c r="AQ46" s="100">
        <f>IF(mat!AN46="","",VALUE(TRIM(mat!AN46)))</f>
        <v>0</v>
      </c>
      <c r="AR46" s="100">
        <f>IF(mat!AO46="","",VALUE(TRIM(mat!AO46)))</f>
        <v>0</v>
      </c>
      <c r="AS46" s="100">
        <f>IF(mat!AP46="","",VALUE(TRIM(mat!AP46)))</f>
        <v>0</v>
      </c>
      <c r="AT46" s="100">
        <f>IF(mat!AQ46="","",VALUE(TRIM(mat!AQ46)))</f>
        <v>0</v>
      </c>
      <c r="AU46" s="100">
        <f>IF(mat!AR46="","",VALUE(TRIM(mat!AR46)))</f>
        <v>0</v>
      </c>
      <c r="AV46" s="100">
        <f>IF(mat!AS46="","",VALUE(TRIM(mat!AS46)))</f>
        <v>0</v>
      </c>
      <c r="AW46" s="100">
        <f>IF(mat!AT46="","",VALUE(TRIM(mat!AT46)))</f>
        <v>0</v>
      </c>
      <c r="AX46" s="100">
        <f>IF(mat!AU46="","",VALUE(TRIM(mat!AU46)))</f>
        <v>0</v>
      </c>
      <c r="AY46" s="100">
        <f>IF(mat!AV46="","",VALUE(TRIM(mat!AV46)))</f>
        <v>0</v>
      </c>
      <c r="AZ46" s="100">
        <f>IF(mat!AW46="","",VALUE(TRIM(mat!AW46)))</f>
        <v>0</v>
      </c>
      <c r="BA46" s="100">
        <f>IF(mat!AX46="","",VALUE(TRIM(mat!AX46)))</f>
        <v>0</v>
      </c>
      <c r="BB46" s="100">
        <f>IF(mat!AY46="","",VALUE(TRIM(mat!AY46)))</f>
        <v>0</v>
      </c>
      <c r="BC46" s="100">
        <f>IF(mat!AZ46="","",VALUE(TRIM(mat!AZ46)))</f>
        <v>0</v>
      </c>
      <c r="BD46" s="100" t="str">
        <f>IF(mat!BA46="","",VALUE(TRIM(mat!BA46)))</f>
        <v/>
      </c>
      <c r="BE46" s="100" t="str">
        <f>IF(mat!BB46="","",VALUE(TRIM(mat!BB46)))</f>
        <v/>
      </c>
    </row>
    <row r="47" spans="1:57" s="101" customFormat="1">
      <c r="A47" s="100">
        <f t="shared" si="0"/>
        <v>47</v>
      </c>
      <c r="B47" s="100">
        <f t="shared" si="9"/>
        <v>7</v>
      </c>
      <c r="C47" s="100" t="str">
        <f t="shared" si="10"/>
        <v>海側杭杭頭部</v>
      </c>
      <c r="D47" s="100" t="str">
        <f>TRIM(mat!A47)</f>
        <v>NONLI-BEAM</v>
      </c>
      <c r="E47" s="100">
        <f>VALUE(TRIM(mat!B47))</f>
        <v>48</v>
      </c>
      <c r="F47" s="100">
        <f>VALUE(TRIM(mat!C47))</f>
        <v>16</v>
      </c>
      <c r="G47" s="100" t="str">
        <f>TRIM(mat!D47)</f>
        <v>海側杭杭頭部###未定義(48)</v>
      </c>
      <c r="H47" s="100">
        <f>IF(mat!E47="","",VALUE(TRIM(mat!E47)))</f>
        <v>0</v>
      </c>
      <c r="I47" s="100">
        <f>IF(mat!F47="","",VALUE(TRIM(mat!F47)))</f>
        <v>0</v>
      </c>
      <c r="J47" s="100">
        <f>IF(mat!G47="","",VALUE(TRIM(mat!G47)))</f>
        <v>0</v>
      </c>
      <c r="K47" s="100">
        <f>IF(mat!H47="","",VALUE(TRIM(mat!H47)))</f>
        <v>0</v>
      </c>
      <c r="L47" s="100">
        <f>IF(mat!I47="","",VALUE(TRIM(mat!I47)))</f>
        <v>0</v>
      </c>
      <c r="M47" s="100">
        <f>IF(mat!J47="","",VALUE(TRIM(mat!J47)))</f>
        <v>0</v>
      </c>
      <c r="N47" s="100">
        <f>IF(mat!K47="","",VALUE(TRIM(mat!K47)))</f>
        <v>0</v>
      </c>
      <c r="O47" s="100">
        <f>IF(mat!L47="","",VALUE(TRIM(mat!L47)))</f>
        <v>0</v>
      </c>
      <c r="P47" s="100">
        <f>IF(mat!M47="","",VALUE(TRIM(mat!M47)))</f>
        <v>0</v>
      </c>
      <c r="Q47" s="100">
        <f>IF(mat!N47="","",VALUE(TRIM(mat!N47)))</f>
        <v>0</v>
      </c>
      <c r="R47" s="100">
        <f>IF(mat!O47="","",VALUE(TRIM(mat!O47)))</f>
        <v>0</v>
      </c>
      <c r="S47" s="100">
        <f>IF(mat!P47="","",VALUE(TRIM(mat!P47)))</f>
        <v>0</v>
      </c>
      <c r="T47" s="100">
        <f>IF(mat!Q47="","",VALUE(TRIM(mat!Q47)))</f>
        <v>0</v>
      </c>
      <c r="U47" s="100">
        <f>IF(mat!R47="","",VALUE(TRIM(mat!R47)))</f>
        <v>0</v>
      </c>
      <c r="V47" s="100">
        <f>IF(mat!S47="","",VALUE(TRIM(mat!S47)))</f>
        <v>0</v>
      </c>
      <c r="W47" s="100">
        <f>IF(mat!T47="","",VALUE(TRIM(mat!T47)))</f>
        <v>0</v>
      </c>
      <c r="X47" s="100">
        <f>IF(mat!U47="","",VALUE(TRIM(mat!U47)))</f>
        <v>0</v>
      </c>
      <c r="Y47" s="100">
        <f>IF(mat!V47="","",VALUE(TRIM(mat!V47)))</f>
        <v>0</v>
      </c>
      <c r="Z47" s="100">
        <f>IF(mat!W47="","",VALUE(TRIM(mat!W47)))</f>
        <v>0</v>
      </c>
      <c r="AA47" s="100">
        <f>IF(mat!X47="","",VALUE(TRIM(mat!X47)))</f>
        <v>0</v>
      </c>
      <c r="AB47" s="100">
        <f>IF(mat!Y47="","",VALUE(TRIM(mat!Y47)))</f>
        <v>0</v>
      </c>
      <c r="AC47" s="100">
        <f>IF(mat!Z47="","",VALUE(TRIM(mat!Z47)))</f>
        <v>0</v>
      </c>
      <c r="AD47" s="100">
        <f>IF(mat!AA47="","",VALUE(TRIM(mat!AA47)))</f>
        <v>0</v>
      </c>
      <c r="AE47" s="100">
        <f>IF(mat!AB47="","",VALUE(TRIM(mat!AB47)))</f>
        <v>0</v>
      </c>
      <c r="AF47" s="100">
        <f>IF(mat!AC47="","",VALUE(TRIM(mat!AC47)))</f>
        <v>0</v>
      </c>
      <c r="AG47" s="100">
        <f>IF(mat!AD47="","",VALUE(TRIM(mat!AD47)))</f>
        <v>0</v>
      </c>
      <c r="AH47" s="100">
        <f>IF(mat!AE47="","",VALUE(TRIM(mat!AE47)))</f>
        <v>0</v>
      </c>
      <c r="AI47" s="100">
        <f>IF(mat!AF47="","",VALUE(TRIM(mat!AF47)))</f>
        <v>0</v>
      </c>
      <c r="AJ47" s="100">
        <f>IF(mat!AG47="","",VALUE(TRIM(mat!AG47)))</f>
        <v>0</v>
      </c>
      <c r="AK47" s="100">
        <f>IF(mat!AH47="","",VALUE(TRIM(mat!AH47)))</f>
        <v>0</v>
      </c>
      <c r="AL47" s="100">
        <f>IF(mat!AI47="","",VALUE(TRIM(mat!AI47)))</f>
        <v>0</v>
      </c>
      <c r="AM47" s="100">
        <f>IF(mat!AJ47="","",VALUE(TRIM(mat!AJ47)))</f>
        <v>0</v>
      </c>
      <c r="AN47" s="100">
        <f>IF(mat!AK47="","",VALUE(TRIM(mat!AK47)))</f>
        <v>0</v>
      </c>
      <c r="AO47" s="100">
        <f>IF(mat!AL47="","",VALUE(TRIM(mat!AL47)))</f>
        <v>0</v>
      </c>
      <c r="AP47" s="100">
        <f>IF(mat!AM47="","",VALUE(TRIM(mat!AM47)))</f>
        <v>0</v>
      </c>
      <c r="AQ47" s="100">
        <f>IF(mat!AN47="","",VALUE(TRIM(mat!AN47)))</f>
        <v>0</v>
      </c>
      <c r="AR47" s="100">
        <f>IF(mat!AO47="","",VALUE(TRIM(mat!AO47)))</f>
        <v>0</v>
      </c>
      <c r="AS47" s="100">
        <f>IF(mat!AP47="","",VALUE(TRIM(mat!AP47)))</f>
        <v>0</v>
      </c>
      <c r="AT47" s="100">
        <f>IF(mat!AQ47="","",VALUE(TRIM(mat!AQ47)))</f>
        <v>0</v>
      </c>
      <c r="AU47" s="100">
        <f>IF(mat!AR47="","",VALUE(TRIM(mat!AR47)))</f>
        <v>0</v>
      </c>
      <c r="AV47" s="100">
        <f>IF(mat!AS47="","",VALUE(TRIM(mat!AS47)))</f>
        <v>0</v>
      </c>
      <c r="AW47" s="100">
        <f>IF(mat!AT47="","",VALUE(TRIM(mat!AT47)))</f>
        <v>0</v>
      </c>
      <c r="AX47" s="100">
        <f>IF(mat!AU47="","",VALUE(TRIM(mat!AU47)))</f>
        <v>0</v>
      </c>
      <c r="AY47" s="100">
        <f>IF(mat!AV47="","",VALUE(TRIM(mat!AV47)))</f>
        <v>0</v>
      </c>
      <c r="AZ47" s="100">
        <f>IF(mat!AW47="","",VALUE(TRIM(mat!AW47)))</f>
        <v>0</v>
      </c>
      <c r="BA47" s="100">
        <f>IF(mat!AX47="","",VALUE(TRIM(mat!AX47)))</f>
        <v>0</v>
      </c>
      <c r="BB47" s="100">
        <f>IF(mat!AY47="","",VALUE(TRIM(mat!AY47)))</f>
        <v>0</v>
      </c>
      <c r="BC47" s="100">
        <f>IF(mat!AZ47="","",VALUE(TRIM(mat!AZ47)))</f>
        <v>0</v>
      </c>
      <c r="BD47" s="100" t="str">
        <f>IF(mat!BA47="","",VALUE(TRIM(mat!BA47)))</f>
        <v/>
      </c>
      <c r="BE47" s="100" t="str">
        <f>IF(mat!BB47="","",VALUE(TRIM(mat!BB47)))</f>
        <v/>
      </c>
    </row>
    <row r="48" spans="1:57" s="101" customFormat="1">
      <c r="A48" s="100">
        <f t="shared" si="0"/>
        <v>48</v>
      </c>
      <c r="B48" s="100">
        <f t="shared" si="9"/>
        <v>7</v>
      </c>
      <c r="C48" s="100" t="str">
        <f t="shared" si="10"/>
        <v>中間杭杭頭部</v>
      </c>
      <c r="D48" s="100" t="str">
        <f>TRIM(mat!A48)</f>
        <v>NONLI-BEAM</v>
      </c>
      <c r="E48" s="100">
        <f>VALUE(TRIM(mat!B48))</f>
        <v>49</v>
      </c>
      <c r="F48" s="100">
        <f>VALUE(TRIM(mat!C48))</f>
        <v>16</v>
      </c>
      <c r="G48" s="100" t="str">
        <f>TRIM(mat!D48)</f>
        <v>中間杭杭頭部###未定義(49)</v>
      </c>
      <c r="H48" s="100">
        <f>IF(mat!E48="","",VALUE(TRIM(mat!E48)))</f>
        <v>0</v>
      </c>
      <c r="I48" s="100">
        <f>IF(mat!F48="","",VALUE(TRIM(mat!F48)))</f>
        <v>0</v>
      </c>
      <c r="J48" s="100">
        <f>IF(mat!G48="","",VALUE(TRIM(mat!G48)))</f>
        <v>0</v>
      </c>
      <c r="K48" s="100">
        <f>IF(mat!H48="","",VALUE(TRIM(mat!H48)))</f>
        <v>0</v>
      </c>
      <c r="L48" s="100">
        <f>IF(mat!I48="","",VALUE(TRIM(mat!I48)))</f>
        <v>0</v>
      </c>
      <c r="M48" s="100">
        <f>IF(mat!J48="","",VALUE(TRIM(mat!J48)))</f>
        <v>0</v>
      </c>
      <c r="N48" s="100">
        <f>IF(mat!K48="","",VALUE(TRIM(mat!K48)))</f>
        <v>0</v>
      </c>
      <c r="O48" s="100">
        <f>IF(mat!L48="","",VALUE(TRIM(mat!L48)))</f>
        <v>0</v>
      </c>
      <c r="P48" s="100">
        <f>IF(mat!M48="","",VALUE(TRIM(mat!M48)))</f>
        <v>0</v>
      </c>
      <c r="Q48" s="100">
        <f>IF(mat!N48="","",VALUE(TRIM(mat!N48)))</f>
        <v>0</v>
      </c>
      <c r="R48" s="100">
        <f>IF(mat!O48="","",VALUE(TRIM(mat!O48)))</f>
        <v>0</v>
      </c>
      <c r="S48" s="100">
        <f>IF(mat!P48="","",VALUE(TRIM(mat!P48)))</f>
        <v>0</v>
      </c>
      <c r="T48" s="100">
        <f>IF(mat!Q48="","",VALUE(TRIM(mat!Q48)))</f>
        <v>0</v>
      </c>
      <c r="U48" s="100">
        <f>IF(mat!R48="","",VALUE(TRIM(mat!R48)))</f>
        <v>0</v>
      </c>
      <c r="V48" s="100">
        <f>IF(mat!S48="","",VALUE(TRIM(mat!S48)))</f>
        <v>0</v>
      </c>
      <c r="W48" s="100">
        <f>IF(mat!T48="","",VALUE(TRIM(mat!T48)))</f>
        <v>0</v>
      </c>
      <c r="X48" s="100">
        <f>IF(mat!U48="","",VALUE(TRIM(mat!U48)))</f>
        <v>0</v>
      </c>
      <c r="Y48" s="100">
        <f>IF(mat!V48="","",VALUE(TRIM(mat!V48)))</f>
        <v>0</v>
      </c>
      <c r="Z48" s="100">
        <f>IF(mat!W48="","",VALUE(TRIM(mat!W48)))</f>
        <v>0</v>
      </c>
      <c r="AA48" s="100">
        <f>IF(mat!X48="","",VALUE(TRIM(mat!X48)))</f>
        <v>0</v>
      </c>
      <c r="AB48" s="100">
        <f>IF(mat!Y48="","",VALUE(TRIM(mat!Y48)))</f>
        <v>0</v>
      </c>
      <c r="AC48" s="100">
        <f>IF(mat!Z48="","",VALUE(TRIM(mat!Z48)))</f>
        <v>0</v>
      </c>
      <c r="AD48" s="100">
        <f>IF(mat!AA48="","",VALUE(TRIM(mat!AA48)))</f>
        <v>0</v>
      </c>
      <c r="AE48" s="100">
        <f>IF(mat!AB48="","",VALUE(TRIM(mat!AB48)))</f>
        <v>0</v>
      </c>
      <c r="AF48" s="100">
        <f>IF(mat!AC48="","",VALUE(TRIM(mat!AC48)))</f>
        <v>0</v>
      </c>
      <c r="AG48" s="100">
        <f>IF(mat!AD48="","",VALUE(TRIM(mat!AD48)))</f>
        <v>0</v>
      </c>
      <c r="AH48" s="100">
        <f>IF(mat!AE48="","",VALUE(TRIM(mat!AE48)))</f>
        <v>0</v>
      </c>
      <c r="AI48" s="100">
        <f>IF(mat!AF48="","",VALUE(TRIM(mat!AF48)))</f>
        <v>0</v>
      </c>
      <c r="AJ48" s="100">
        <f>IF(mat!AG48="","",VALUE(TRIM(mat!AG48)))</f>
        <v>0</v>
      </c>
      <c r="AK48" s="100">
        <f>IF(mat!AH48="","",VALUE(TRIM(mat!AH48)))</f>
        <v>0</v>
      </c>
      <c r="AL48" s="100">
        <f>IF(mat!AI48="","",VALUE(TRIM(mat!AI48)))</f>
        <v>0</v>
      </c>
      <c r="AM48" s="100">
        <f>IF(mat!AJ48="","",VALUE(TRIM(mat!AJ48)))</f>
        <v>0</v>
      </c>
      <c r="AN48" s="100">
        <f>IF(mat!AK48="","",VALUE(TRIM(mat!AK48)))</f>
        <v>0</v>
      </c>
      <c r="AO48" s="100">
        <f>IF(mat!AL48="","",VALUE(TRIM(mat!AL48)))</f>
        <v>0</v>
      </c>
      <c r="AP48" s="100">
        <f>IF(mat!AM48="","",VALUE(TRIM(mat!AM48)))</f>
        <v>0</v>
      </c>
      <c r="AQ48" s="100">
        <f>IF(mat!AN48="","",VALUE(TRIM(mat!AN48)))</f>
        <v>0</v>
      </c>
      <c r="AR48" s="100">
        <f>IF(mat!AO48="","",VALUE(TRIM(mat!AO48)))</f>
        <v>0</v>
      </c>
      <c r="AS48" s="100">
        <f>IF(mat!AP48="","",VALUE(TRIM(mat!AP48)))</f>
        <v>0</v>
      </c>
      <c r="AT48" s="100">
        <f>IF(mat!AQ48="","",VALUE(TRIM(mat!AQ48)))</f>
        <v>0</v>
      </c>
      <c r="AU48" s="100">
        <f>IF(mat!AR48="","",VALUE(TRIM(mat!AR48)))</f>
        <v>0</v>
      </c>
      <c r="AV48" s="100">
        <f>IF(mat!AS48="","",VALUE(TRIM(mat!AS48)))</f>
        <v>0</v>
      </c>
      <c r="AW48" s="100">
        <f>IF(mat!AT48="","",VALUE(TRIM(mat!AT48)))</f>
        <v>0</v>
      </c>
      <c r="AX48" s="100">
        <f>IF(mat!AU48="","",VALUE(TRIM(mat!AU48)))</f>
        <v>0</v>
      </c>
      <c r="AY48" s="100">
        <f>IF(mat!AV48="","",VALUE(TRIM(mat!AV48)))</f>
        <v>0</v>
      </c>
      <c r="AZ48" s="100">
        <f>IF(mat!AW48="","",VALUE(TRIM(mat!AW48)))</f>
        <v>0</v>
      </c>
      <c r="BA48" s="100">
        <f>IF(mat!AX48="","",VALUE(TRIM(mat!AX48)))</f>
        <v>0</v>
      </c>
      <c r="BB48" s="100">
        <f>IF(mat!AY48="","",VALUE(TRIM(mat!AY48)))</f>
        <v>0</v>
      </c>
      <c r="BC48" s="100">
        <f>IF(mat!AZ48="","",VALUE(TRIM(mat!AZ48)))</f>
        <v>0</v>
      </c>
      <c r="BD48" s="100" t="str">
        <f>IF(mat!BA48="","",VALUE(TRIM(mat!BA48)))</f>
        <v/>
      </c>
      <c r="BE48" s="100" t="str">
        <f>IF(mat!BB48="","",VALUE(TRIM(mat!BB48)))</f>
        <v/>
      </c>
    </row>
    <row r="49" spans="1:57" s="101" customFormat="1">
      <c r="A49" s="100">
        <f t="shared" si="0"/>
        <v>49</v>
      </c>
      <c r="B49" s="100">
        <f t="shared" si="9"/>
        <v>7</v>
      </c>
      <c r="C49" s="100" t="str">
        <f t="shared" si="10"/>
        <v>陸側杭杭頭部</v>
      </c>
      <c r="D49" s="100" t="str">
        <f>TRIM(mat!A49)</f>
        <v>NONLI-BEAM</v>
      </c>
      <c r="E49" s="100">
        <f>VALUE(TRIM(mat!B49))</f>
        <v>50</v>
      </c>
      <c r="F49" s="100">
        <f>VALUE(TRIM(mat!C49))</f>
        <v>16</v>
      </c>
      <c r="G49" s="100" t="str">
        <f>TRIM(mat!D49)</f>
        <v>陸側杭杭頭部###未定義(50)</v>
      </c>
      <c r="H49" s="100">
        <f>IF(mat!E49="","",VALUE(TRIM(mat!E49)))</f>
        <v>0</v>
      </c>
      <c r="I49" s="100">
        <f>IF(mat!F49="","",VALUE(TRIM(mat!F49)))</f>
        <v>0</v>
      </c>
      <c r="J49" s="100">
        <f>IF(mat!G49="","",VALUE(TRIM(mat!G49)))</f>
        <v>0</v>
      </c>
      <c r="K49" s="100">
        <f>IF(mat!H49="","",VALUE(TRIM(mat!H49)))</f>
        <v>0</v>
      </c>
      <c r="L49" s="100">
        <f>IF(mat!I49="","",VALUE(TRIM(mat!I49)))</f>
        <v>0</v>
      </c>
      <c r="M49" s="100">
        <f>IF(mat!J49="","",VALUE(TRIM(mat!J49)))</f>
        <v>0</v>
      </c>
      <c r="N49" s="100">
        <f>IF(mat!K49="","",VALUE(TRIM(mat!K49)))</f>
        <v>0</v>
      </c>
      <c r="O49" s="100">
        <f>IF(mat!L49="","",VALUE(TRIM(mat!L49)))</f>
        <v>0</v>
      </c>
      <c r="P49" s="100">
        <f>IF(mat!M49="","",VALUE(TRIM(mat!M49)))</f>
        <v>0</v>
      </c>
      <c r="Q49" s="100">
        <f>IF(mat!N49="","",VALUE(TRIM(mat!N49)))</f>
        <v>0</v>
      </c>
      <c r="R49" s="100">
        <f>IF(mat!O49="","",VALUE(TRIM(mat!O49)))</f>
        <v>0</v>
      </c>
      <c r="S49" s="100">
        <f>IF(mat!P49="","",VALUE(TRIM(mat!P49)))</f>
        <v>0</v>
      </c>
      <c r="T49" s="100">
        <f>IF(mat!Q49="","",VALUE(TRIM(mat!Q49)))</f>
        <v>0</v>
      </c>
      <c r="U49" s="100">
        <f>IF(mat!R49="","",VALUE(TRIM(mat!R49)))</f>
        <v>0</v>
      </c>
      <c r="V49" s="100">
        <f>IF(mat!S49="","",VALUE(TRIM(mat!S49)))</f>
        <v>0</v>
      </c>
      <c r="W49" s="100">
        <f>IF(mat!T49="","",VALUE(TRIM(mat!T49)))</f>
        <v>0</v>
      </c>
      <c r="X49" s="100">
        <f>IF(mat!U49="","",VALUE(TRIM(mat!U49)))</f>
        <v>0</v>
      </c>
      <c r="Y49" s="100">
        <f>IF(mat!V49="","",VALUE(TRIM(mat!V49)))</f>
        <v>0</v>
      </c>
      <c r="Z49" s="100">
        <f>IF(mat!W49="","",VALUE(TRIM(mat!W49)))</f>
        <v>0</v>
      </c>
      <c r="AA49" s="100">
        <f>IF(mat!X49="","",VALUE(TRIM(mat!X49)))</f>
        <v>0</v>
      </c>
      <c r="AB49" s="100">
        <f>IF(mat!Y49="","",VALUE(TRIM(mat!Y49)))</f>
        <v>0</v>
      </c>
      <c r="AC49" s="100">
        <f>IF(mat!Z49="","",VALUE(TRIM(mat!Z49)))</f>
        <v>0</v>
      </c>
      <c r="AD49" s="100">
        <f>IF(mat!AA49="","",VALUE(TRIM(mat!AA49)))</f>
        <v>0</v>
      </c>
      <c r="AE49" s="100">
        <f>IF(mat!AB49="","",VALUE(TRIM(mat!AB49)))</f>
        <v>0</v>
      </c>
      <c r="AF49" s="100">
        <f>IF(mat!AC49="","",VALUE(TRIM(mat!AC49)))</f>
        <v>0</v>
      </c>
      <c r="AG49" s="100">
        <f>IF(mat!AD49="","",VALUE(TRIM(mat!AD49)))</f>
        <v>0</v>
      </c>
      <c r="AH49" s="100">
        <f>IF(mat!AE49="","",VALUE(TRIM(mat!AE49)))</f>
        <v>0</v>
      </c>
      <c r="AI49" s="100">
        <f>IF(mat!AF49="","",VALUE(TRIM(mat!AF49)))</f>
        <v>0</v>
      </c>
      <c r="AJ49" s="100">
        <f>IF(mat!AG49="","",VALUE(TRIM(mat!AG49)))</f>
        <v>0</v>
      </c>
      <c r="AK49" s="100">
        <f>IF(mat!AH49="","",VALUE(TRIM(mat!AH49)))</f>
        <v>0</v>
      </c>
      <c r="AL49" s="100">
        <f>IF(mat!AI49="","",VALUE(TRIM(mat!AI49)))</f>
        <v>0</v>
      </c>
      <c r="AM49" s="100">
        <f>IF(mat!AJ49="","",VALUE(TRIM(mat!AJ49)))</f>
        <v>0</v>
      </c>
      <c r="AN49" s="100">
        <f>IF(mat!AK49="","",VALUE(TRIM(mat!AK49)))</f>
        <v>0</v>
      </c>
      <c r="AO49" s="100">
        <f>IF(mat!AL49="","",VALUE(TRIM(mat!AL49)))</f>
        <v>0</v>
      </c>
      <c r="AP49" s="100">
        <f>IF(mat!AM49="","",VALUE(TRIM(mat!AM49)))</f>
        <v>0</v>
      </c>
      <c r="AQ49" s="100">
        <f>IF(mat!AN49="","",VALUE(TRIM(mat!AN49)))</f>
        <v>0</v>
      </c>
      <c r="AR49" s="100">
        <f>IF(mat!AO49="","",VALUE(TRIM(mat!AO49)))</f>
        <v>0</v>
      </c>
      <c r="AS49" s="100">
        <f>IF(mat!AP49="","",VALUE(TRIM(mat!AP49)))</f>
        <v>0</v>
      </c>
      <c r="AT49" s="100">
        <f>IF(mat!AQ49="","",VALUE(TRIM(mat!AQ49)))</f>
        <v>0</v>
      </c>
      <c r="AU49" s="100">
        <f>IF(mat!AR49="","",VALUE(TRIM(mat!AR49)))</f>
        <v>0</v>
      </c>
      <c r="AV49" s="100">
        <f>IF(mat!AS49="","",VALUE(TRIM(mat!AS49)))</f>
        <v>0</v>
      </c>
      <c r="AW49" s="100">
        <f>IF(mat!AT49="","",VALUE(TRIM(mat!AT49)))</f>
        <v>0</v>
      </c>
      <c r="AX49" s="100">
        <f>IF(mat!AU49="","",VALUE(TRIM(mat!AU49)))</f>
        <v>0</v>
      </c>
      <c r="AY49" s="100">
        <f>IF(mat!AV49="","",VALUE(TRIM(mat!AV49)))</f>
        <v>0</v>
      </c>
      <c r="AZ49" s="100">
        <f>IF(mat!AW49="","",VALUE(TRIM(mat!AW49)))</f>
        <v>0</v>
      </c>
      <c r="BA49" s="100">
        <f>IF(mat!AX49="","",VALUE(TRIM(mat!AX49)))</f>
        <v>0</v>
      </c>
      <c r="BB49" s="100">
        <f>IF(mat!AY49="","",VALUE(TRIM(mat!AY49)))</f>
        <v>0</v>
      </c>
      <c r="BC49" s="100">
        <f>IF(mat!AZ49="","",VALUE(TRIM(mat!AZ49)))</f>
        <v>0</v>
      </c>
      <c r="BD49" s="100" t="str">
        <f>IF(mat!BA49="","",VALUE(TRIM(mat!BA49)))</f>
        <v/>
      </c>
      <c r="BE49" s="100" t="str">
        <f>IF(mat!BB49="","",VALUE(TRIM(mat!BB49)))</f>
        <v/>
      </c>
    </row>
    <row r="50" spans="1:57" s="109" customFormat="1">
      <c r="A50" s="108">
        <f t="shared" si="0"/>
        <v>50</v>
      </c>
      <c r="B50" s="108"/>
      <c r="C50" s="108" t="str">
        <f>G50</f>
        <v>XHED</v>
      </c>
      <c r="D50" s="108" t="str">
        <f>TRIM(mat!A50)</f>
        <v>ELEMENT-TYPE</v>
      </c>
      <c r="E50" s="108" t="str">
        <f>TRIM(mat!B50)</f>
        <v>MA</v>
      </c>
      <c r="F50" s="108" t="str">
        <f>TRIM(mat!C50)</f>
        <v>IEL</v>
      </c>
      <c r="G50" s="108" t="str">
        <f>TRIM(mat!D50)</f>
        <v>XHED</v>
      </c>
      <c r="H50" s="108" t="str">
        <f>TRIM(mat!E50)</f>
        <v>AXF(1)</v>
      </c>
      <c r="I50" s="108" t="str">
        <f>TRIM(mat!F50)</f>
        <v>AXF(2)</v>
      </c>
      <c r="J50" s="108" t="str">
        <f>TRIM(mat!G50)</f>
        <v>AXF(3)</v>
      </c>
      <c r="K50" s="108" t="str">
        <f>TRIM(mat!H50)</f>
        <v>AXF(4)</v>
      </c>
      <c r="L50" s="108" t="str">
        <f>TRIM(mat!I50)</f>
        <v>AXF(5)</v>
      </c>
      <c r="M50" s="108" t="str">
        <f>TRIM(mat!J50)</f>
        <v>AXF(6)</v>
      </c>
      <c r="N50" s="108" t="str">
        <f>TRIM(mat!K50)</f>
        <v>AXF(7)</v>
      </c>
      <c r="O50" s="108" t="str">
        <f>TRIM(mat!L50)</f>
        <v>AXF(8)</v>
      </c>
      <c r="P50" s="108" t="str">
        <f>TRIM(mat!M50)</f>
        <v>CyRFC(1)</v>
      </c>
      <c r="Q50" s="108" t="str">
        <f>TRIM(mat!N50)</f>
        <v>CyRFC(2)</v>
      </c>
      <c r="R50" s="108" t="str">
        <f>TRIM(mat!O50)</f>
        <v>CyRFC(3)</v>
      </c>
      <c r="S50" s="108" t="str">
        <f>TRIM(mat!P50)</f>
        <v>CyRFC(4)</v>
      </c>
      <c r="T50" s="108" t="str">
        <f>TRIM(mat!Q50)</f>
        <v>CyRFC(5)</v>
      </c>
      <c r="U50" s="108" t="str">
        <f>TRIM(mat!R50)</f>
        <v>CyRFC(6)</v>
      </c>
      <c r="V50" s="108" t="str">
        <f>TRIM(mat!S50)</f>
        <v>CyRFC(7)</v>
      </c>
      <c r="W50" s="108" t="str">
        <f>TRIM(mat!T50)</f>
        <v>CyRFC(8)</v>
      </c>
      <c r="X50" s="108" t="str">
        <f>TRIM(mat!U50)</f>
        <v>CyRFT(1)</v>
      </c>
      <c r="Y50" s="108" t="str">
        <f>TRIM(mat!V50)</f>
        <v>CyRFT(2)</v>
      </c>
      <c r="Z50" s="108" t="str">
        <f>TRIM(mat!W50)</f>
        <v>CyRFT(3)</v>
      </c>
      <c r="AA50" s="108" t="str">
        <f>TRIM(mat!X50)</f>
        <v>CyRFT(4)</v>
      </c>
      <c r="AB50" s="108" t="str">
        <f>TRIM(mat!Y50)</f>
        <v>CyRFT(5)</v>
      </c>
      <c r="AC50" s="108" t="str">
        <f>TRIM(mat!Z50)</f>
        <v>CyRFT(6)</v>
      </c>
      <c r="AD50" s="108" t="str">
        <f>TRIM(mat!AA50)</f>
        <v>CyRFT(7)</v>
      </c>
      <c r="AE50" s="108" t="str">
        <f>TRIM(mat!AB50)</f>
        <v>CyRFT(8)</v>
      </c>
      <c r="AF50" s="108" t="str">
        <f>TRIM(mat!AC50)</f>
        <v>CpRFC(1)</v>
      </c>
      <c r="AG50" s="108" t="str">
        <f>TRIM(mat!AD50)</f>
        <v>CpRFC(2)</v>
      </c>
      <c r="AH50" s="108" t="str">
        <f>TRIM(mat!AE50)</f>
        <v>CpRFC(3)</v>
      </c>
      <c r="AI50" s="108" t="str">
        <f>TRIM(mat!AF50)</f>
        <v>CpRFC(4)</v>
      </c>
      <c r="AJ50" s="108" t="str">
        <f>TRIM(mat!AG50)</f>
        <v>CpRFC(5)</v>
      </c>
      <c r="AK50" s="108" t="str">
        <f>TRIM(mat!AH50)</f>
        <v>CpRFC(6)</v>
      </c>
      <c r="AL50" s="108" t="str">
        <f>TRIM(mat!AI50)</f>
        <v>CpRFC(7)</v>
      </c>
      <c r="AM50" s="108" t="str">
        <f>TRIM(mat!AJ50)</f>
        <v>CpRFC(8)</v>
      </c>
      <c r="AN50" s="108" t="str">
        <f>TRIM(mat!AK50)</f>
        <v>CpRFT(1)</v>
      </c>
      <c r="AO50" s="108" t="str">
        <f>TRIM(mat!AL50)</f>
        <v>CpRFT(2)</v>
      </c>
      <c r="AP50" s="108" t="str">
        <f>TRIM(mat!AM50)</f>
        <v>CpRFT(3)</v>
      </c>
      <c r="AQ50" s="108" t="str">
        <f>TRIM(mat!AN50)</f>
        <v>CpRFT(4)</v>
      </c>
      <c r="AR50" s="108" t="str">
        <f>TRIM(mat!AO50)</f>
        <v>CpRFT(5)</v>
      </c>
      <c r="AS50" s="108" t="str">
        <f>TRIM(mat!AP50)</f>
        <v>CpRFT(6)</v>
      </c>
      <c r="AT50" s="108" t="str">
        <f>TRIM(mat!AQ50)</f>
        <v>CpRFT(7)</v>
      </c>
      <c r="AU50" s="108" t="str">
        <f>TRIM(mat!AR50)</f>
        <v>CpRFT(8)</v>
      </c>
      <c r="AV50" s="108" t="str">
        <f>TRIM(mat!AS50)</f>
        <v/>
      </c>
      <c r="AW50" s="108" t="str">
        <f>TRIM(mat!AT50)</f>
        <v/>
      </c>
      <c r="AX50" s="108" t="str">
        <f>TRIM(mat!AU50)</f>
        <v/>
      </c>
      <c r="AY50" s="108" t="str">
        <f>TRIM(mat!AV50)</f>
        <v/>
      </c>
      <c r="AZ50" s="108" t="str">
        <f>TRIM(mat!AW50)</f>
        <v/>
      </c>
      <c r="BA50" s="108" t="str">
        <f>TRIM(mat!AX50)</f>
        <v/>
      </c>
      <c r="BB50" s="108" t="str">
        <f>TRIM(mat!AY50)</f>
        <v/>
      </c>
      <c r="BC50" s="108" t="str">
        <f>TRIM(mat!AZ50)</f>
        <v/>
      </c>
      <c r="BD50" s="108" t="str">
        <f>TRIM(mat!BA50)</f>
        <v/>
      </c>
      <c r="BE50" s="108" t="str">
        <f>TRIM(mat!BB50)</f>
        <v/>
      </c>
    </row>
    <row r="51" spans="1:57" s="101" customFormat="1">
      <c r="A51" s="100">
        <f t="shared" si="0"/>
        <v>51</v>
      </c>
      <c r="B51" s="100">
        <f t="shared" si="9"/>
        <v>3</v>
      </c>
      <c r="C51" s="100" t="str">
        <f t="shared" si="10"/>
        <v>床版</v>
      </c>
      <c r="D51" s="100" t="str">
        <f>TRIM(mat!A51)</f>
        <v>NONLI-BEAM</v>
      </c>
      <c r="E51" s="100">
        <f>VALUE(TRIM(mat!B51))</f>
        <v>36</v>
      </c>
      <c r="F51" s="100">
        <f>VALUE(TRIM(mat!C51))</f>
        <v>16</v>
      </c>
      <c r="G51" s="100" t="str">
        <f>TRIM(mat!D51)</f>
        <v>床版###未定義(36)</v>
      </c>
      <c r="H51" s="100">
        <f>IF(mat!E51="","",VALUE(TRIM(mat!E51)))</f>
        <v>0</v>
      </c>
      <c r="I51" s="100">
        <f>IF(mat!F51="","",VALUE(TRIM(mat!F51)))</f>
        <v>0</v>
      </c>
      <c r="J51" s="100">
        <f>IF(mat!G51="","",VALUE(TRIM(mat!G51)))</f>
        <v>0</v>
      </c>
      <c r="K51" s="100">
        <f>IF(mat!H51="","",VALUE(TRIM(mat!H51)))</f>
        <v>0</v>
      </c>
      <c r="L51" s="100">
        <f>IF(mat!I51="","",VALUE(TRIM(mat!I51)))</f>
        <v>0</v>
      </c>
      <c r="M51" s="100">
        <f>IF(mat!J51="","",VALUE(TRIM(mat!J51)))</f>
        <v>0</v>
      </c>
      <c r="N51" s="100">
        <f>IF(mat!K51="","",VALUE(TRIM(mat!K51)))</f>
        <v>0</v>
      </c>
      <c r="O51" s="100">
        <f>IF(mat!L51="","",VALUE(TRIM(mat!L51)))</f>
        <v>0</v>
      </c>
      <c r="P51" s="100">
        <f>IF(mat!M51="","",VALUE(TRIM(mat!M51)))</f>
        <v>0</v>
      </c>
      <c r="Q51" s="100">
        <f>IF(mat!N51="","",VALUE(TRIM(mat!N51)))</f>
        <v>0</v>
      </c>
      <c r="R51" s="100">
        <f>IF(mat!O51="","",VALUE(TRIM(mat!O51)))</f>
        <v>0</v>
      </c>
      <c r="S51" s="100">
        <f>IF(mat!P51="","",VALUE(TRIM(mat!P51)))</f>
        <v>0</v>
      </c>
      <c r="T51" s="100">
        <f>IF(mat!Q51="","",VALUE(TRIM(mat!Q51)))</f>
        <v>0</v>
      </c>
      <c r="U51" s="100">
        <f>IF(mat!R51="","",VALUE(TRIM(mat!R51)))</f>
        <v>0</v>
      </c>
      <c r="V51" s="100">
        <f>IF(mat!S51="","",VALUE(TRIM(mat!S51)))</f>
        <v>0</v>
      </c>
      <c r="W51" s="100">
        <f>IF(mat!T51="","",VALUE(TRIM(mat!T51)))</f>
        <v>0</v>
      </c>
      <c r="X51" s="100">
        <f>IF(mat!U51="","",VALUE(TRIM(mat!U51)))</f>
        <v>0</v>
      </c>
      <c r="Y51" s="100">
        <f>IF(mat!V51="","",VALUE(TRIM(mat!V51)))</f>
        <v>0</v>
      </c>
      <c r="Z51" s="100">
        <f>IF(mat!W51="","",VALUE(TRIM(mat!W51)))</f>
        <v>0</v>
      </c>
      <c r="AA51" s="100">
        <f>IF(mat!X51="","",VALUE(TRIM(mat!X51)))</f>
        <v>0</v>
      </c>
      <c r="AB51" s="100">
        <f>IF(mat!Y51="","",VALUE(TRIM(mat!Y51)))</f>
        <v>0</v>
      </c>
      <c r="AC51" s="100">
        <f>IF(mat!Z51="","",VALUE(TRIM(mat!Z51)))</f>
        <v>0</v>
      </c>
      <c r="AD51" s="100">
        <f>IF(mat!AA51="","",VALUE(TRIM(mat!AA51)))</f>
        <v>0</v>
      </c>
      <c r="AE51" s="100">
        <f>IF(mat!AB51="","",VALUE(TRIM(mat!AB51)))</f>
        <v>0</v>
      </c>
      <c r="AF51" s="100">
        <f>IF(mat!AC51="","",VALUE(TRIM(mat!AC51)))</f>
        <v>0</v>
      </c>
      <c r="AG51" s="100">
        <f>IF(mat!AD51="","",VALUE(TRIM(mat!AD51)))</f>
        <v>0</v>
      </c>
      <c r="AH51" s="100">
        <f>IF(mat!AE51="","",VALUE(TRIM(mat!AE51)))</f>
        <v>0</v>
      </c>
      <c r="AI51" s="100">
        <f>IF(mat!AF51="","",VALUE(TRIM(mat!AF51)))</f>
        <v>0</v>
      </c>
      <c r="AJ51" s="100">
        <f>IF(mat!AG51="","",VALUE(TRIM(mat!AG51)))</f>
        <v>0</v>
      </c>
      <c r="AK51" s="100">
        <f>IF(mat!AH51="","",VALUE(TRIM(mat!AH51)))</f>
        <v>0</v>
      </c>
      <c r="AL51" s="100">
        <f>IF(mat!AI51="","",VALUE(TRIM(mat!AI51)))</f>
        <v>0</v>
      </c>
      <c r="AM51" s="100">
        <f>IF(mat!AJ51="","",VALUE(TRIM(mat!AJ51)))</f>
        <v>0</v>
      </c>
      <c r="AN51" s="100">
        <f>IF(mat!AK51="","",VALUE(TRIM(mat!AK51)))</f>
        <v>0</v>
      </c>
      <c r="AO51" s="100">
        <f>IF(mat!AL51="","",VALUE(TRIM(mat!AL51)))</f>
        <v>0</v>
      </c>
      <c r="AP51" s="100">
        <f>IF(mat!AM51="","",VALUE(TRIM(mat!AM51)))</f>
        <v>0</v>
      </c>
      <c r="AQ51" s="100">
        <f>IF(mat!AN51="","",VALUE(TRIM(mat!AN51)))</f>
        <v>0</v>
      </c>
      <c r="AR51" s="100">
        <f>IF(mat!AO51="","",VALUE(TRIM(mat!AO51)))</f>
        <v>0</v>
      </c>
      <c r="AS51" s="100">
        <f>IF(mat!AP51="","",VALUE(TRIM(mat!AP51)))</f>
        <v>0</v>
      </c>
      <c r="AT51" s="100">
        <f>IF(mat!AQ51="","",VALUE(TRIM(mat!AQ51)))</f>
        <v>0</v>
      </c>
      <c r="AU51" s="100">
        <f>IF(mat!AR51="","",VALUE(TRIM(mat!AR51)))</f>
        <v>0</v>
      </c>
      <c r="AV51" s="100" t="str">
        <f>IF(mat!AS51="","",VALUE(TRIM(mat!AS51)))</f>
        <v/>
      </c>
      <c r="AW51" s="100" t="str">
        <f>IF(mat!AT51="","",VALUE(TRIM(mat!AT51)))</f>
        <v/>
      </c>
      <c r="AX51" s="100" t="str">
        <f>IF(mat!AU51="","",VALUE(TRIM(mat!AU51)))</f>
        <v/>
      </c>
      <c r="AY51" s="100" t="str">
        <f>IF(mat!AV51="","",VALUE(TRIM(mat!AV51)))</f>
        <v/>
      </c>
      <c r="AZ51" s="100" t="str">
        <f>IF(mat!AW51="","",VALUE(TRIM(mat!AW51)))</f>
        <v/>
      </c>
      <c r="BA51" s="100" t="str">
        <f>IF(mat!AX51="","",VALUE(TRIM(mat!AX51)))</f>
        <v/>
      </c>
      <c r="BB51" s="100" t="str">
        <f>IF(mat!AY51="","",VALUE(TRIM(mat!AY51)))</f>
        <v/>
      </c>
      <c r="BC51" s="100" t="str">
        <f>IF(mat!AZ51="","",VALUE(TRIM(mat!AZ51)))</f>
        <v/>
      </c>
      <c r="BD51" s="100" t="str">
        <f>IF(mat!BA51="","",VALUE(TRIM(mat!BA51)))</f>
        <v/>
      </c>
      <c r="BE51" s="100" t="str">
        <f>IF(mat!BB51="","",VALUE(TRIM(mat!BB51)))</f>
        <v/>
      </c>
    </row>
    <row r="52" spans="1:57" s="101" customFormat="1">
      <c r="A52" s="100">
        <f t="shared" si="0"/>
        <v>52</v>
      </c>
      <c r="B52" s="100">
        <f t="shared" si="9"/>
        <v>4</v>
      </c>
      <c r="C52" s="100" t="str">
        <f t="shared" si="10"/>
        <v>海側杭</v>
      </c>
      <c r="D52" s="100" t="str">
        <f>TRIM(mat!A52)</f>
        <v>NONLI-BEAM</v>
      </c>
      <c r="E52" s="100">
        <f>VALUE(TRIM(mat!B52))</f>
        <v>41</v>
      </c>
      <c r="F52" s="100">
        <f>VALUE(TRIM(mat!C52))</f>
        <v>16</v>
      </c>
      <c r="G52" s="100" t="str">
        <f>TRIM(mat!D52)</f>
        <v>海側杭###未定義(41)</v>
      </c>
      <c r="H52" s="100">
        <f>IF(mat!E52="","",VALUE(TRIM(mat!E52)))</f>
        <v>0</v>
      </c>
      <c r="I52" s="100">
        <f>IF(mat!F52="","",VALUE(TRIM(mat!F52)))</f>
        <v>0</v>
      </c>
      <c r="J52" s="100">
        <f>IF(mat!G52="","",VALUE(TRIM(mat!G52)))</f>
        <v>0</v>
      </c>
      <c r="K52" s="100">
        <f>IF(mat!H52="","",VALUE(TRIM(mat!H52)))</f>
        <v>0</v>
      </c>
      <c r="L52" s="100">
        <f>IF(mat!I52="","",VALUE(TRIM(mat!I52)))</f>
        <v>0</v>
      </c>
      <c r="M52" s="100">
        <f>IF(mat!J52="","",VALUE(TRIM(mat!J52)))</f>
        <v>0</v>
      </c>
      <c r="N52" s="100">
        <f>IF(mat!K52="","",VALUE(TRIM(mat!K52)))</f>
        <v>0</v>
      </c>
      <c r="O52" s="100">
        <f>IF(mat!L52="","",VALUE(TRIM(mat!L52)))</f>
        <v>0</v>
      </c>
      <c r="P52" s="100">
        <f>IF(mat!M52="","",VALUE(TRIM(mat!M52)))</f>
        <v>0</v>
      </c>
      <c r="Q52" s="100">
        <f>IF(mat!N52="","",VALUE(TRIM(mat!N52)))</f>
        <v>0</v>
      </c>
      <c r="R52" s="100">
        <f>IF(mat!O52="","",VALUE(TRIM(mat!O52)))</f>
        <v>0</v>
      </c>
      <c r="S52" s="100">
        <f>IF(mat!P52="","",VALUE(TRIM(mat!P52)))</f>
        <v>0</v>
      </c>
      <c r="T52" s="100">
        <f>IF(mat!Q52="","",VALUE(TRIM(mat!Q52)))</f>
        <v>0</v>
      </c>
      <c r="U52" s="100">
        <f>IF(mat!R52="","",VALUE(TRIM(mat!R52)))</f>
        <v>0</v>
      </c>
      <c r="V52" s="100">
        <f>IF(mat!S52="","",VALUE(TRIM(mat!S52)))</f>
        <v>0</v>
      </c>
      <c r="W52" s="100">
        <f>IF(mat!T52="","",VALUE(TRIM(mat!T52)))</f>
        <v>0</v>
      </c>
      <c r="X52" s="100">
        <f>IF(mat!U52="","",VALUE(TRIM(mat!U52)))</f>
        <v>0</v>
      </c>
      <c r="Y52" s="100">
        <f>IF(mat!V52="","",VALUE(TRIM(mat!V52)))</f>
        <v>0</v>
      </c>
      <c r="Z52" s="100">
        <f>IF(mat!W52="","",VALUE(TRIM(mat!W52)))</f>
        <v>0</v>
      </c>
      <c r="AA52" s="100">
        <f>IF(mat!X52="","",VALUE(TRIM(mat!X52)))</f>
        <v>0</v>
      </c>
      <c r="AB52" s="100">
        <f>IF(mat!Y52="","",VALUE(TRIM(mat!Y52)))</f>
        <v>0</v>
      </c>
      <c r="AC52" s="100">
        <f>IF(mat!Z52="","",VALUE(TRIM(mat!Z52)))</f>
        <v>0</v>
      </c>
      <c r="AD52" s="100">
        <f>IF(mat!AA52="","",VALUE(TRIM(mat!AA52)))</f>
        <v>0</v>
      </c>
      <c r="AE52" s="100">
        <f>IF(mat!AB52="","",VALUE(TRIM(mat!AB52)))</f>
        <v>0</v>
      </c>
      <c r="AF52" s="100">
        <f>IF(mat!AC52="","",VALUE(TRIM(mat!AC52)))</f>
        <v>0</v>
      </c>
      <c r="AG52" s="100">
        <f>IF(mat!AD52="","",VALUE(TRIM(mat!AD52)))</f>
        <v>0</v>
      </c>
      <c r="AH52" s="100">
        <f>IF(mat!AE52="","",VALUE(TRIM(mat!AE52)))</f>
        <v>0</v>
      </c>
      <c r="AI52" s="100">
        <f>IF(mat!AF52="","",VALUE(TRIM(mat!AF52)))</f>
        <v>0</v>
      </c>
      <c r="AJ52" s="100">
        <f>IF(mat!AG52="","",VALUE(TRIM(mat!AG52)))</f>
        <v>0</v>
      </c>
      <c r="AK52" s="100">
        <f>IF(mat!AH52="","",VALUE(TRIM(mat!AH52)))</f>
        <v>0</v>
      </c>
      <c r="AL52" s="100">
        <f>IF(mat!AI52="","",VALUE(TRIM(mat!AI52)))</f>
        <v>0</v>
      </c>
      <c r="AM52" s="100">
        <f>IF(mat!AJ52="","",VALUE(TRIM(mat!AJ52)))</f>
        <v>0</v>
      </c>
      <c r="AN52" s="100">
        <f>IF(mat!AK52="","",VALUE(TRIM(mat!AK52)))</f>
        <v>0</v>
      </c>
      <c r="AO52" s="100">
        <f>IF(mat!AL52="","",VALUE(TRIM(mat!AL52)))</f>
        <v>0</v>
      </c>
      <c r="AP52" s="100">
        <f>IF(mat!AM52="","",VALUE(TRIM(mat!AM52)))</f>
        <v>0</v>
      </c>
      <c r="AQ52" s="100">
        <f>IF(mat!AN52="","",VALUE(TRIM(mat!AN52)))</f>
        <v>0</v>
      </c>
      <c r="AR52" s="100">
        <f>IF(mat!AO52="","",VALUE(TRIM(mat!AO52)))</f>
        <v>0</v>
      </c>
      <c r="AS52" s="100">
        <f>IF(mat!AP52="","",VALUE(TRIM(mat!AP52)))</f>
        <v>0</v>
      </c>
      <c r="AT52" s="100">
        <f>IF(mat!AQ52="","",VALUE(TRIM(mat!AQ52)))</f>
        <v>0</v>
      </c>
      <c r="AU52" s="100">
        <f>IF(mat!AR52="","",VALUE(TRIM(mat!AR52)))</f>
        <v>0</v>
      </c>
      <c r="AV52" s="100" t="str">
        <f>IF(mat!AS52="","",VALUE(TRIM(mat!AS52)))</f>
        <v/>
      </c>
      <c r="AW52" s="100" t="str">
        <f>IF(mat!AT52="","",VALUE(TRIM(mat!AT52)))</f>
        <v/>
      </c>
      <c r="AX52" s="100" t="str">
        <f>IF(mat!AU52="","",VALUE(TRIM(mat!AU52)))</f>
        <v/>
      </c>
      <c r="AY52" s="100" t="str">
        <f>IF(mat!AV52="","",VALUE(TRIM(mat!AV52)))</f>
        <v/>
      </c>
      <c r="AZ52" s="100" t="str">
        <f>IF(mat!AW52="","",VALUE(TRIM(mat!AW52)))</f>
        <v/>
      </c>
      <c r="BA52" s="100" t="str">
        <f>IF(mat!AX52="","",VALUE(TRIM(mat!AX52)))</f>
        <v/>
      </c>
      <c r="BB52" s="100" t="str">
        <f>IF(mat!AY52="","",VALUE(TRIM(mat!AY52)))</f>
        <v/>
      </c>
      <c r="BC52" s="100" t="str">
        <f>IF(mat!AZ52="","",VALUE(TRIM(mat!AZ52)))</f>
        <v/>
      </c>
      <c r="BD52" s="100" t="str">
        <f>IF(mat!BA52="","",VALUE(TRIM(mat!BA52)))</f>
        <v/>
      </c>
      <c r="BE52" s="100" t="str">
        <f>IF(mat!BB52="","",VALUE(TRIM(mat!BB52)))</f>
        <v/>
      </c>
    </row>
    <row r="53" spans="1:57" s="101" customFormat="1">
      <c r="A53" s="100">
        <f t="shared" si="0"/>
        <v>53</v>
      </c>
      <c r="B53" s="100">
        <f t="shared" si="9"/>
        <v>4</v>
      </c>
      <c r="C53" s="100" t="str">
        <f t="shared" si="10"/>
        <v>中間杭</v>
      </c>
      <c r="D53" s="100" t="str">
        <f>TRIM(mat!A53)</f>
        <v>NONLI-BEAM</v>
      </c>
      <c r="E53" s="100">
        <f>VALUE(TRIM(mat!B53))</f>
        <v>42</v>
      </c>
      <c r="F53" s="100">
        <f>VALUE(TRIM(mat!C53))</f>
        <v>16</v>
      </c>
      <c r="G53" s="100" t="str">
        <f>TRIM(mat!D53)</f>
        <v>中間杭###未定義(42)</v>
      </c>
      <c r="H53" s="100">
        <f>IF(mat!E53="","",VALUE(TRIM(mat!E53)))</f>
        <v>0</v>
      </c>
      <c r="I53" s="100">
        <f>IF(mat!F53="","",VALUE(TRIM(mat!F53)))</f>
        <v>0</v>
      </c>
      <c r="J53" s="100">
        <f>IF(mat!G53="","",VALUE(TRIM(mat!G53)))</f>
        <v>0</v>
      </c>
      <c r="K53" s="100">
        <f>IF(mat!H53="","",VALUE(TRIM(mat!H53)))</f>
        <v>0</v>
      </c>
      <c r="L53" s="100">
        <f>IF(mat!I53="","",VALUE(TRIM(mat!I53)))</f>
        <v>0</v>
      </c>
      <c r="M53" s="100">
        <f>IF(mat!J53="","",VALUE(TRIM(mat!J53)))</f>
        <v>0</v>
      </c>
      <c r="N53" s="100">
        <f>IF(mat!K53="","",VALUE(TRIM(mat!K53)))</f>
        <v>0</v>
      </c>
      <c r="O53" s="100">
        <f>IF(mat!L53="","",VALUE(TRIM(mat!L53)))</f>
        <v>0</v>
      </c>
      <c r="P53" s="100">
        <f>IF(mat!M53="","",VALUE(TRIM(mat!M53)))</f>
        <v>0</v>
      </c>
      <c r="Q53" s="100">
        <f>IF(mat!N53="","",VALUE(TRIM(mat!N53)))</f>
        <v>0</v>
      </c>
      <c r="R53" s="100">
        <f>IF(mat!O53="","",VALUE(TRIM(mat!O53)))</f>
        <v>0</v>
      </c>
      <c r="S53" s="100">
        <f>IF(mat!P53="","",VALUE(TRIM(mat!P53)))</f>
        <v>0</v>
      </c>
      <c r="T53" s="100">
        <f>IF(mat!Q53="","",VALUE(TRIM(mat!Q53)))</f>
        <v>0</v>
      </c>
      <c r="U53" s="100">
        <f>IF(mat!R53="","",VALUE(TRIM(mat!R53)))</f>
        <v>0</v>
      </c>
      <c r="V53" s="100">
        <f>IF(mat!S53="","",VALUE(TRIM(mat!S53)))</f>
        <v>0</v>
      </c>
      <c r="W53" s="100">
        <f>IF(mat!T53="","",VALUE(TRIM(mat!T53)))</f>
        <v>0</v>
      </c>
      <c r="X53" s="100">
        <f>IF(mat!U53="","",VALUE(TRIM(mat!U53)))</f>
        <v>0</v>
      </c>
      <c r="Y53" s="100">
        <f>IF(mat!V53="","",VALUE(TRIM(mat!V53)))</f>
        <v>0</v>
      </c>
      <c r="Z53" s="100">
        <f>IF(mat!W53="","",VALUE(TRIM(mat!W53)))</f>
        <v>0</v>
      </c>
      <c r="AA53" s="100">
        <f>IF(mat!X53="","",VALUE(TRIM(mat!X53)))</f>
        <v>0</v>
      </c>
      <c r="AB53" s="100">
        <f>IF(mat!Y53="","",VALUE(TRIM(mat!Y53)))</f>
        <v>0</v>
      </c>
      <c r="AC53" s="100">
        <f>IF(mat!Z53="","",VALUE(TRIM(mat!Z53)))</f>
        <v>0</v>
      </c>
      <c r="AD53" s="100">
        <f>IF(mat!AA53="","",VALUE(TRIM(mat!AA53)))</f>
        <v>0</v>
      </c>
      <c r="AE53" s="100">
        <f>IF(mat!AB53="","",VALUE(TRIM(mat!AB53)))</f>
        <v>0</v>
      </c>
      <c r="AF53" s="100">
        <f>IF(mat!AC53="","",VALUE(TRIM(mat!AC53)))</f>
        <v>0</v>
      </c>
      <c r="AG53" s="100">
        <f>IF(mat!AD53="","",VALUE(TRIM(mat!AD53)))</f>
        <v>0</v>
      </c>
      <c r="AH53" s="100">
        <f>IF(mat!AE53="","",VALUE(TRIM(mat!AE53)))</f>
        <v>0</v>
      </c>
      <c r="AI53" s="100">
        <f>IF(mat!AF53="","",VALUE(TRIM(mat!AF53)))</f>
        <v>0</v>
      </c>
      <c r="AJ53" s="100">
        <f>IF(mat!AG53="","",VALUE(TRIM(mat!AG53)))</f>
        <v>0</v>
      </c>
      <c r="AK53" s="100">
        <f>IF(mat!AH53="","",VALUE(TRIM(mat!AH53)))</f>
        <v>0</v>
      </c>
      <c r="AL53" s="100">
        <f>IF(mat!AI53="","",VALUE(TRIM(mat!AI53)))</f>
        <v>0</v>
      </c>
      <c r="AM53" s="100">
        <f>IF(mat!AJ53="","",VALUE(TRIM(mat!AJ53)))</f>
        <v>0</v>
      </c>
      <c r="AN53" s="100">
        <f>IF(mat!AK53="","",VALUE(TRIM(mat!AK53)))</f>
        <v>0</v>
      </c>
      <c r="AO53" s="100">
        <f>IF(mat!AL53="","",VALUE(TRIM(mat!AL53)))</f>
        <v>0</v>
      </c>
      <c r="AP53" s="100">
        <f>IF(mat!AM53="","",VALUE(TRIM(mat!AM53)))</f>
        <v>0</v>
      </c>
      <c r="AQ53" s="100">
        <f>IF(mat!AN53="","",VALUE(TRIM(mat!AN53)))</f>
        <v>0</v>
      </c>
      <c r="AR53" s="100">
        <f>IF(mat!AO53="","",VALUE(TRIM(mat!AO53)))</f>
        <v>0</v>
      </c>
      <c r="AS53" s="100">
        <f>IF(mat!AP53="","",VALUE(TRIM(mat!AP53)))</f>
        <v>0</v>
      </c>
      <c r="AT53" s="100">
        <f>IF(mat!AQ53="","",VALUE(TRIM(mat!AQ53)))</f>
        <v>0</v>
      </c>
      <c r="AU53" s="100">
        <f>IF(mat!AR53="","",VALUE(TRIM(mat!AR53)))</f>
        <v>0</v>
      </c>
      <c r="AV53" s="100" t="str">
        <f>IF(mat!AS53="","",VALUE(TRIM(mat!AS53)))</f>
        <v/>
      </c>
      <c r="AW53" s="100" t="str">
        <f>IF(mat!AT53="","",VALUE(TRIM(mat!AT53)))</f>
        <v/>
      </c>
      <c r="AX53" s="100" t="str">
        <f>IF(mat!AU53="","",VALUE(TRIM(mat!AU53)))</f>
        <v/>
      </c>
      <c r="AY53" s="100" t="str">
        <f>IF(mat!AV53="","",VALUE(TRIM(mat!AV53)))</f>
        <v/>
      </c>
      <c r="AZ53" s="100" t="str">
        <f>IF(mat!AW53="","",VALUE(TRIM(mat!AW53)))</f>
        <v/>
      </c>
      <c r="BA53" s="100" t="str">
        <f>IF(mat!AX53="","",VALUE(TRIM(mat!AX53)))</f>
        <v/>
      </c>
      <c r="BB53" s="100" t="str">
        <f>IF(mat!AY53="","",VALUE(TRIM(mat!AY53)))</f>
        <v/>
      </c>
      <c r="BC53" s="100" t="str">
        <f>IF(mat!AZ53="","",VALUE(TRIM(mat!AZ53)))</f>
        <v/>
      </c>
      <c r="BD53" s="100" t="str">
        <f>IF(mat!BA53="","",VALUE(TRIM(mat!BA53)))</f>
        <v/>
      </c>
      <c r="BE53" s="100" t="str">
        <f>IF(mat!BB53="","",VALUE(TRIM(mat!BB53)))</f>
        <v/>
      </c>
    </row>
    <row r="54" spans="1:57" s="101" customFormat="1">
      <c r="A54" s="100">
        <f t="shared" si="0"/>
        <v>54</v>
      </c>
      <c r="B54" s="100">
        <f t="shared" si="9"/>
        <v>4</v>
      </c>
      <c r="C54" s="100" t="str">
        <f t="shared" si="10"/>
        <v>陸側杭</v>
      </c>
      <c r="D54" s="100" t="str">
        <f>TRIM(mat!A54)</f>
        <v>NONLI-BEAM</v>
      </c>
      <c r="E54" s="100">
        <f>VALUE(TRIM(mat!B54))</f>
        <v>43</v>
      </c>
      <c r="F54" s="100">
        <f>VALUE(TRIM(mat!C54))</f>
        <v>16</v>
      </c>
      <c r="G54" s="100" t="str">
        <f>TRIM(mat!D54)</f>
        <v>陸側杭###未定義(43)</v>
      </c>
      <c r="H54" s="100">
        <f>IF(mat!E54="","",VALUE(TRIM(mat!E54)))</f>
        <v>0</v>
      </c>
      <c r="I54" s="100">
        <f>IF(mat!F54="","",VALUE(TRIM(mat!F54)))</f>
        <v>0</v>
      </c>
      <c r="J54" s="100">
        <f>IF(mat!G54="","",VALUE(TRIM(mat!G54)))</f>
        <v>0</v>
      </c>
      <c r="K54" s="100">
        <f>IF(mat!H54="","",VALUE(TRIM(mat!H54)))</f>
        <v>0</v>
      </c>
      <c r="L54" s="100">
        <f>IF(mat!I54="","",VALUE(TRIM(mat!I54)))</f>
        <v>0</v>
      </c>
      <c r="M54" s="100">
        <f>IF(mat!J54="","",VALUE(TRIM(mat!J54)))</f>
        <v>0</v>
      </c>
      <c r="N54" s="100">
        <f>IF(mat!K54="","",VALUE(TRIM(mat!K54)))</f>
        <v>0</v>
      </c>
      <c r="O54" s="100">
        <f>IF(mat!L54="","",VALUE(TRIM(mat!L54)))</f>
        <v>0</v>
      </c>
      <c r="P54" s="100">
        <f>IF(mat!M54="","",VALUE(TRIM(mat!M54)))</f>
        <v>0</v>
      </c>
      <c r="Q54" s="100">
        <f>IF(mat!N54="","",VALUE(TRIM(mat!N54)))</f>
        <v>0</v>
      </c>
      <c r="R54" s="100">
        <f>IF(mat!O54="","",VALUE(TRIM(mat!O54)))</f>
        <v>0</v>
      </c>
      <c r="S54" s="100">
        <f>IF(mat!P54="","",VALUE(TRIM(mat!P54)))</f>
        <v>0</v>
      </c>
      <c r="T54" s="100">
        <f>IF(mat!Q54="","",VALUE(TRIM(mat!Q54)))</f>
        <v>0</v>
      </c>
      <c r="U54" s="100">
        <f>IF(mat!R54="","",VALUE(TRIM(mat!R54)))</f>
        <v>0</v>
      </c>
      <c r="V54" s="100">
        <f>IF(mat!S54="","",VALUE(TRIM(mat!S54)))</f>
        <v>0</v>
      </c>
      <c r="W54" s="100">
        <f>IF(mat!T54="","",VALUE(TRIM(mat!T54)))</f>
        <v>0</v>
      </c>
      <c r="X54" s="100">
        <f>IF(mat!U54="","",VALUE(TRIM(mat!U54)))</f>
        <v>0</v>
      </c>
      <c r="Y54" s="100">
        <f>IF(mat!V54="","",VALUE(TRIM(mat!V54)))</f>
        <v>0</v>
      </c>
      <c r="Z54" s="100">
        <f>IF(mat!W54="","",VALUE(TRIM(mat!W54)))</f>
        <v>0</v>
      </c>
      <c r="AA54" s="100">
        <f>IF(mat!X54="","",VALUE(TRIM(mat!X54)))</f>
        <v>0</v>
      </c>
      <c r="AB54" s="100">
        <f>IF(mat!Y54="","",VALUE(TRIM(mat!Y54)))</f>
        <v>0</v>
      </c>
      <c r="AC54" s="100">
        <f>IF(mat!Z54="","",VALUE(TRIM(mat!Z54)))</f>
        <v>0</v>
      </c>
      <c r="AD54" s="100">
        <f>IF(mat!AA54="","",VALUE(TRIM(mat!AA54)))</f>
        <v>0</v>
      </c>
      <c r="AE54" s="100">
        <f>IF(mat!AB54="","",VALUE(TRIM(mat!AB54)))</f>
        <v>0</v>
      </c>
      <c r="AF54" s="100">
        <f>IF(mat!AC54="","",VALUE(TRIM(mat!AC54)))</f>
        <v>0</v>
      </c>
      <c r="AG54" s="100">
        <f>IF(mat!AD54="","",VALUE(TRIM(mat!AD54)))</f>
        <v>0</v>
      </c>
      <c r="AH54" s="100">
        <f>IF(mat!AE54="","",VALUE(TRIM(mat!AE54)))</f>
        <v>0</v>
      </c>
      <c r="AI54" s="100">
        <f>IF(mat!AF54="","",VALUE(TRIM(mat!AF54)))</f>
        <v>0</v>
      </c>
      <c r="AJ54" s="100">
        <f>IF(mat!AG54="","",VALUE(TRIM(mat!AG54)))</f>
        <v>0</v>
      </c>
      <c r="AK54" s="100">
        <f>IF(mat!AH54="","",VALUE(TRIM(mat!AH54)))</f>
        <v>0</v>
      </c>
      <c r="AL54" s="100">
        <f>IF(mat!AI54="","",VALUE(TRIM(mat!AI54)))</f>
        <v>0</v>
      </c>
      <c r="AM54" s="100">
        <f>IF(mat!AJ54="","",VALUE(TRIM(mat!AJ54)))</f>
        <v>0</v>
      </c>
      <c r="AN54" s="100">
        <f>IF(mat!AK54="","",VALUE(TRIM(mat!AK54)))</f>
        <v>0</v>
      </c>
      <c r="AO54" s="100">
        <f>IF(mat!AL54="","",VALUE(TRIM(mat!AL54)))</f>
        <v>0</v>
      </c>
      <c r="AP54" s="100">
        <f>IF(mat!AM54="","",VALUE(TRIM(mat!AM54)))</f>
        <v>0</v>
      </c>
      <c r="AQ54" s="100">
        <f>IF(mat!AN54="","",VALUE(TRIM(mat!AN54)))</f>
        <v>0</v>
      </c>
      <c r="AR54" s="100">
        <f>IF(mat!AO54="","",VALUE(TRIM(mat!AO54)))</f>
        <v>0</v>
      </c>
      <c r="AS54" s="100">
        <f>IF(mat!AP54="","",VALUE(TRIM(mat!AP54)))</f>
        <v>0</v>
      </c>
      <c r="AT54" s="100">
        <f>IF(mat!AQ54="","",VALUE(TRIM(mat!AQ54)))</f>
        <v>0</v>
      </c>
      <c r="AU54" s="100">
        <f>IF(mat!AR54="","",VALUE(TRIM(mat!AR54)))</f>
        <v>0</v>
      </c>
      <c r="AV54" s="100" t="str">
        <f>IF(mat!AS54="","",VALUE(TRIM(mat!AS54)))</f>
        <v/>
      </c>
      <c r="AW54" s="100" t="str">
        <f>IF(mat!AT54="","",VALUE(TRIM(mat!AT54)))</f>
        <v/>
      </c>
      <c r="AX54" s="100" t="str">
        <f>IF(mat!AU54="","",VALUE(TRIM(mat!AU54)))</f>
        <v/>
      </c>
      <c r="AY54" s="100" t="str">
        <f>IF(mat!AV54="","",VALUE(TRIM(mat!AV54)))</f>
        <v/>
      </c>
      <c r="AZ54" s="100" t="str">
        <f>IF(mat!AW54="","",VALUE(TRIM(mat!AW54)))</f>
        <v/>
      </c>
      <c r="BA54" s="100" t="str">
        <f>IF(mat!AX54="","",VALUE(TRIM(mat!AX54)))</f>
        <v/>
      </c>
      <c r="BB54" s="100" t="str">
        <f>IF(mat!AY54="","",VALUE(TRIM(mat!AY54)))</f>
        <v/>
      </c>
      <c r="BC54" s="100" t="str">
        <f>IF(mat!AZ54="","",VALUE(TRIM(mat!AZ54)))</f>
        <v/>
      </c>
      <c r="BD54" s="100" t="str">
        <f>IF(mat!BA54="","",VALUE(TRIM(mat!BA54)))</f>
        <v/>
      </c>
      <c r="BE54" s="100" t="str">
        <f>IF(mat!BB54="","",VALUE(TRIM(mat!BB54)))</f>
        <v/>
      </c>
    </row>
    <row r="55" spans="1:57" s="101" customFormat="1">
      <c r="A55" s="100">
        <f t="shared" si="0"/>
        <v>55</v>
      </c>
      <c r="B55" s="100">
        <f t="shared" si="9"/>
        <v>8</v>
      </c>
      <c r="C55" s="100" t="str">
        <f t="shared" si="10"/>
        <v>中間杭（t9）</v>
      </c>
      <c r="D55" s="100" t="str">
        <f>TRIM(mat!A55)</f>
        <v>NONLI-BEAM</v>
      </c>
      <c r="E55" s="100">
        <f>VALUE(TRIM(mat!B55))</f>
        <v>45</v>
      </c>
      <c r="F55" s="100">
        <f>VALUE(TRIM(mat!C55))</f>
        <v>16</v>
      </c>
      <c r="G55" s="100" t="str">
        <f>TRIM(mat!D55)</f>
        <v>中間杭（t9）###未定義(45)</v>
      </c>
      <c r="H55" s="100">
        <f>IF(mat!E55="","",VALUE(TRIM(mat!E55)))</f>
        <v>0</v>
      </c>
      <c r="I55" s="100">
        <f>IF(mat!F55="","",VALUE(TRIM(mat!F55)))</f>
        <v>0</v>
      </c>
      <c r="J55" s="100">
        <f>IF(mat!G55="","",VALUE(TRIM(mat!G55)))</f>
        <v>0</v>
      </c>
      <c r="K55" s="100">
        <f>IF(mat!H55="","",VALUE(TRIM(mat!H55)))</f>
        <v>0</v>
      </c>
      <c r="L55" s="100">
        <f>IF(mat!I55="","",VALUE(TRIM(mat!I55)))</f>
        <v>0</v>
      </c>
      <c r="M55" s="100">
        <f>IF(mat!J55="","",VALUE(TRIM(mat!J55)))</f>
        <v>0</v>
      </c>
      <c r="N55" s="100">
        <f>IF(mat!K55="","",VALUE(TRIM(mat!K55)))</f>
        <v>0</v>
      </c>
      <c r="O55" s="100">
        <f>IF(mat!L55="","",VALUE(TRIM(mat!L55)))</f>
        <v>0</v>
      </c>
      <c r="P55" s="100">
        <f>IF(mat!M55="","",VALUE(TRIM(mat!M55)))</f>
        <v>0</v>
      </c>
      <c r="Q55" s="100">
        <f>IF(mat!N55="","",VALUE(TRIM(mat!N55)))</f>
        <v>0</v>
      </c>
      <c r="R55" s="100">
        <f>IF(mat!O55="","",VALUE(TRIM(mat!O55)))</f>
        <v>0</v>
      </c>
      <c r="S55" s="100">
        <f>IF(mat!P55="","",VALUE(TRIM(mat!P55)))</f>
        <v>0</v>
      </c>
      <c r="T55" s="100">
        <f>IF(mat!Q55="","",VALUE(TRIM(mat!Q55)))</f>
        <v>0</v>
      </c>
      <c r="U55" s="100">
        <f>IF(mat!R55="","",VALUE(TRIM(mat!R55)))</f>
        <v>0</v>
      </c>
      <c r="V55" s="100">
        <f>IF(mat!S55="","",VALUE(TRIM(mat!S55)))</f>
        <v>0</v>
      </c>
      <c r="W55" s="100">
        <f>IF(mat!T55="","",VALUE(TRIM(mat!T55)))</f>
        <v>0</v>
      </c>
      <c r="X55" s="100">
        <f>IF(mat!U55="","",VALUE(TRIM(mat!U55)))</f>
        <v>0</v>
      </c>
      <c r="Y55" s="100">
        <f>IF(mat!V55="","",VALUE(TRIM(mat!V55)))</f>
        <v>0</v>
      </c>
      <c r="Z55" s="100">
        <f>IF(mat!W55="","",VALUE(TRIM(mat!W55)))</f>
        <v>0</v>
      </c>
      <c r="AA55" s="100">
        <f>IF(mat!X55="","",VALUE(TRIM(mat!X55)))</f>
        <v>0</v>
      </c>
      <c r="AB55" s="100">
        <f>IF(mat!Y55="","",VALUE(TRIM(mat!Y55)))</f>
        <v>0</v>
      </c>
      <c r="AC55" s="100">
        <f>IF(mat!Z55="","",VALUE(TRIM(mat!Z55)))</f>
        <v>0</v>
      </c>
      <c r="AD55" s="100">
        <f>IF(mat!AA55="","",VALUE(TRIM(mat!AA55)))</f>
        <v>0</v>
      </c>
      <c r="AE55" s="100">
        <f>IF(mat!AB55="","",VALUE(TRIM(mat!AB55)))</f>
        <v>0</v>
      </c>
      <c r="AF55" s="100">
        <f>IF(mat!AC55="","",VALUE(TRIM(mat!AC55)))</f>
        <v>0</v>
      </c>
      <c r="AG55" s="100">
        <f>IF(mat!AD55="","",VALUE(TRIM(mat!AD55)))</f>
        <v>0</v>
      </c>
      <c r="AH55" s="100">
        <f>IF(mat!AE55="","",VALUE(TRIM(mat!AE55)))</f>
        <v>0</v>
      </c>
      <c r="AI55" s="100">
        <f>IF(mat!AF55="","",VALUE(TRIM(mat!AF55)))</f>
        <v>0</v>
      </c>
      <c r="AJ55" s="100">
        <f>IF(mat!AG55="","",VALUE(TRIM(mat!AG55)))</f>
        <v>0</v>
      </c>
      <c r="AK55" s="100">
        <f>IF(mat!AH55="","",VALUE(TRIM(mat!AH55)))</f>
        <v>0</v>
      </c>
      <c r="AL55" s="100">
        <f>IF(mat!AI55="","",VALUE(TRIM(mat!AI55)))</f>
        <v>0</v>
      </c>
      <c r="AM55" s="100">
        <f>IF(mat!AJ55="","",VALUE(TRIM(mat!AJ55)))</f>
        <v>0</v>
      </c>
      <c r="AN55" s="100">
        <f>IF(mat!AK55="","",VALUE(TRIM(mat!AK55)))</f>
        <v>0</v>
      </c>
      <c r="AO55" s="100">
        <f>IF(mat!AL55="","",VALUE(TRIM(mat!AL55)))</f>
        <v>0</v>
      </c>
      <c r="AP55" s="100">
        <f>IF(mat!AM55="","",VALUE(TRIM(mat!AM55)))</f>
        <v>0</v>
      </c>
      <c r="AQ55" s="100">
        <f>IF(mat!AN55="","",VALUE(TRIM(mat!AN55)))</f>
        <v>0</v>
      </c>
      <c r="AR55" s="100">
        <f>IF(mat!AO55="","",VALUE(TRIM(mat!AO55)))</f>
        <v>0</v>
      </c>
      <c r="AS55" s="100">
        <f>IF(mat!AP55="","",VALUE(TRIM(mat!AP55)))</f>
        <v>0</v>
      </c>
      <c r="AT55" s="100">
        <f>IF(mat!AQ55="","",VALUE(TRIM(mat!AQ55)))</f>
        <v>0</v>
      </c>
      <c r="AU55" s="100">
        <f>IF(mat!AR55="","",VALUE(TRIM(mat!AR55)))</f>
        <v>0</v>
      </c>
      <c r="AV55" s="100" t="str">
        <f>IF(mat!AS55="","",VALUE(TRIM(mat!AS55)))</f>
        <v/>
      </c>
      <c r="AW55" s="100" t="str">
        <f>IF(mat!AT55="","",VALUE(TRIM(mat!AT55)))</f>
        <v/>
      </c>
      <c r="AX55" s="100" t="str">
        <f>IF(mat!AU55="","",VALUE(TRIM(mat!AU55)))</f>
        <v/>
      </c>
      <c r="AY55" s="100" t="str">
        <f>IF(mat!AV55="","",VALUE(TRIM(mat!AV55)))</f>
        <v/>
      </c>
      <c r="AZ55" s="100" t="str">
        <f>IF(mat!AW55="","",VALUE(TRIM(mat!AW55)))</f>
        <v/>
      </c>
      <c r="BA55" s="100" t="str">
        <f>IF(mat!AX55="","",VALUE(TRIM(mat!AX55)))</f>
        <v/>
      </c>
      <c r="BB55" s="100" t="str">
        <f>IF(mat!AY55="","",VALUE(TRIM(mat!AY55)))</f>
        <v/>
      </c>
      <c r="BC55" s="100" t="str">
        <f>IF(mat!AZ55="","",VALUE(TRIM(mat!AZ55)))</f>
        <v/>
      </c>
      <c r="BD55" s="100" t="str">
        <f>IF(mat!BA55="","",VALUE(TRIM(mat!BA55)))</f>
        <v/>
      </c>
      <c r="BE55" s="100" t="str">
        <f>IF(mat!BB55="","",VALUE(TRIM(mat!BB55)))</f>
        <v/>
      </c>
    </row>
    <row r="56" spans="1:57" s="101" customFormat="1">
      <c r="A56" s="100">
        <f t="shared" si="0"/>
        <v>56</v>
      </c>
      <c r="B56" s="100">
        <f t="shared" si="9"/>
        <v>8</v>
      </c>
      <c r="C56" s="100" t="str">
        <f t="shared" si="10"/>
        <v>陸側杭（t9）</v>
      </c>
      <c r="D56" s="100" t="str">
        <f>TRIM(mat!A56)</f>
        <v>NONLI-BEAM</v>
      </c>
      <c r="E56" s="100">
        <f>VALUE(TRIM(mat!B56))</f>
        <v>46</v>
      </c>
      <c r="F56" s="100">
        <f>VALUE(TRIM(mat!C56))</f>
        <v>16</v>
      </c>
      <c r="G56" s="100" t="str">
        <f>TRIM(mat!D56)</f>
        <v>陸側杭（t9）###未定義(46)</v>
      </c>
      <c r="H56" s="100">
        <f>IF(mat!E56="","",VALUE(TRIM(mat!E56)))</f>
        <v>0</v>
      </c>
      <c r="I56" s="100">
        <f>IF(mat!F56="","",VALUE(TRIM(mat!F56)))</f>
        <v>0</v>
      </c>
      <c r="J56" s="100">
        <f>IF(mat!G56="","",VALUE(TRIM(mat!G56)))</f>
        <v>0</v>
      </c>
      <c r="K56" s="100">
        <f>IF(mat!H56="","",VALUE(TRIM(mat!H56)))</f>
        <v>0</v>
      </c>
      <c r="L56" s="100">
        <f>IF(mat!I56="","",VALUE(TRIM(mat!I56)))</f>
        <v>0</v>
      </c>
      <c r="M56" s="100">
        <f>IF(mat!J56="","",VALUE(TRIM(mat!J56)))</f>
        <v>0</v>
      </c>
      <c r="N56" s="100">
        <f>IF(mat!K56="","",VALUE(TRIM(mat!K56)))</f>
        <v>0</v>
      </c>
      <c r="O56" s="100">
        <f>IF(mat!L56="","",VALUE(TRIM(mat!L56)))</f>
        <v>0</v>
      </c>
      <c r="P56" s="100">
        <f>IF(mat!M56="","",VALUE(TRIM(mat!M56)))</f>
        <v>0</v>
      </c>
      <c r="Q56" s="100">
        <f>IF(mat!N56="","",VALUE(TRIM(mat!N56)))</f>
        <v>0</v>
      </c>
      <c r="R56" s="100">
        <f>IF(mat!O56="","",VALUE(TRIM(mat!O56)))</f>
        <v>0</v>
      </c>
      <c r="S56" s="100">
        <f>IF(mat!P56="","",VALUE(TRIM(mat!P56)))</f>
        <v>0</v>
      </c>
      <c r="T56" s="100">
        <f>IF(mat!Q56="","",VALUE(TRIM(mat!Q56)))</f>
        <v>0</v>
      </c>
      <c r="U56" s="100">
        <f>IF(mat!R56="","",VALUE(TRIM(mat!R56)))</f>
        <v>0</v>
      </c>
      <c r="V56" s="100">
        <f>IF(mat!S56="","",VALUE(TRIM(mat!S56)))</f>
        <v>0</v>
      </c>
      <c r="W56" s="100">
        <f>IF(mat!T56="","",VALUE(TRIM(mat!T56)))</f>
        <v>0</v>
      </c>
      <c r="X56" s="100">
        <f>IF(mat!U56="","",VALUE(TRIM(mat!U56)))</f>
        <v>0</v>
      </c>
      <c r="Y56" s="100">
        <f>IF(mat!V56="","",VALUE(TRIM(mat!V56)))</f>
        <v>0</v>
      </c>
      <c r="Z56" s="100">
        <f>IF(mat!W56="","",VALUE(TRIM(mat!W56)))</f>
        <v>0</v>
      </c>
      <c r="AA56" s="100">
        <f>IF(mat!X56="","",VALUE(TRIM(mat!X56)))</f>
        <v>0</v>
      </c>
      <c r="AB56" s="100">
        <f>IF(mat!Y56="","",VALUE(TRIM(mat!Y56)))</f>
        <v>0</v>
      </c>
      <c r="AC56" s="100">
        <f>IF(mat!Z56="","",VALUE(TRIM(mat!Z56)))</f>
        <v>0</v>
      </c>
      <c r="AD56" s="100">
        <f>IF(mat!AA56="","",VALUE(TRIM(mat!AA56)))</f>
        <v>0</v>
      </c>
      <c r="AE56" s="100">
        <f>IF(mat!AB56="","",VALUE(TRIM(mat!AB56)))</f>
        <v>0</v>
      </c>
      <c r="AF56" s="100">
        <f>IF(mat!AC56="","",VALUE(TRIM(mat!AC56)))</f>
        <v>0</v>
      </c>
      <c r="AG56" s="100">
        <f>IF(mat!AD56="","",VALUE(TRIM(mat!AD56)))</f>
        <v>0</v>
      </c>
      <c r="AH56" s="100">
        <f>IF(mat!AE56="","",VALUE(TRIM(mat!AE56)))</f>
        <v>0</v>
      </c>
      <c r="AI56" s="100">
        <f>IF(mat!AF56="","",VALUE(TRIM(mat!AF56)))</f>
        <v>0</v>
      </c>
      <c r="AJ56" s="100">
        <f>IF(mat!AG56="","",VALUE(TRIM(mat!AG56)))</f>
        <v>0</v>
      </c>
      <c r="AK56" s="100">
        <f>IF(mat!AH56="","",VALUE(TRIM(mat!AH56)))</f>
        <v>0</v>
      </c>
      <c r="AL56" s="100">
        <f>IF(mat!AI56="","",VALUE(TRIM(mat!AI56)))</f>
        <v>0</v>
      </c>
      <c r="AM56" s="100">
        <f>IF(mat!AJ56="","",VALUE(TRIM(mat!AJ56)))</f>
        <v>0</v>
      </c>
      <c r="AN56" s="100">
        <f>IF(mat!AK56="","",VALUE(TRIM(mat!AK56)))</f>
        <v>0</v>
      </c>
      <c r="AO56" s="100">
        <f>IF(mat!AL56="","",VALUE(TRIM(mat!AL56)))</f>
        <v>0</v>
      </c>
      <c r="AP56" s="100">
        <f>IF(mat!AM56="","",VALUE(TRIM(mat!AM56)))</f>
        <v>0</v>
      </c>
      <c r="AQ56" s="100">
        <f>IF(mat!AN56="","",VALUE(TRIM(mat!AN56)))</f>
        <v>0</v>
      </c>
      <c r="AR56" s="100">
        <f>IF(mat!AO56="","",VALUE(TRIM(mat!AO56)))</f>
        <v>0</v>
      </c>
      <c r="AS56" s="100">
        <f>IF(mat!AP56="","",VALUE(TRIM(mat!AP56)))</f>
        <v>0</v>
      </c>
      <c r="AT56" s="100">
        <f>IF(mat!AQ56="","",VALUE(TRIM(mat!AQ56)))</f>
        <v>0</v>
      </c>
      <c r="AU56" s="100">
        <f>IF(mat!AR56="","",VALUE(TRIM(mat!AR56)))</f>
        <v>0</v>
      </c>
      <c r="AV56" s="100" t="str">
        <f>IF(mat!AS56="","",VALUE(TRIM(mat!AS56)))</f>
        <v/>
      </c>
      <c r="AW56" s="100" t="str">
        <f>IF(mat!AT56="","",VALUE(TRIM(mat!AT56)))</f>
        <v/>
      </c>
      <c r="AX56" s="100" t="str">
        <f>IF(mat!AU56="","",VALUE(TRIM(mat!AU56)))</f>
        <v/>
      </c>
      <c r="AY56" s="100" t="str">
        <f>IF(mat!AV56="","",VALUE(TRIM(mat!AV56)))</f>
        <v/>
      </c>
      <c r="AZ56" s="100" t="str">
        <f>IF(mat!AW56="","",VALUE(TRIM(mat!AW56)))</f>
        <v/>
      </c>
      <c r="BA56" s="100" t="str">
        <f>IF(mat!AX56="","",VALUE(TRIM(mat!AX56)))</f>
        <v/>
      </c>
      <c r="BB56" s="100" t="str">
        <f>IF(mat!AY56="","",VALUE(TRIM(mat!AY56)))</f>
        <v/>
      </c>
      <c r="BC56" s="100" t="str">
        <f>IF(mat!AZ56="","",VALUE(TRIM(mat!AZ56)))</f>
        <v/>
      </c>
      <c r="BD56" s="100" t="str">
        <f>IF(mat!BA56="","",VALUE(TRIM(mat!BA56)))</f>
        <v/>
      </c>
      <c r="BE56" s="100" t="str">
        <f>IF(mat!BB56="","",VALUE(TRIM(mat!BB56)))</f>
        <v/>
      </c>
    </row>
    <row r="57" spans="1:57" s="101" customFormat="1">
      <c r="A57" s="100">
        <f t="shared" si="0"/>
        <v>57</v>
      </c>
      <c r="B57" s="100">
        <f t="shared" si="9"/>
        <v>7</v>
      </c>
      <c r="C57" s="100" t="str">
        <f t="shared" si="10"/>
        <v>海側杭杭頭部</v>
      </c>
      <c r="D57" s="100" t="str">
        <f>TRIM(mat!A57)</f>
        <v>NONLI-BEAM</v>
      </c>
      <c r="E57" s="100">
        <f>VALUE(TRIM(mat!B57))</f>
        <v>48</v>
      </c>
      <c r="F57" s="100">
        <f>VALUE(TRIM(mat!C57))</f>
        <v>16</v>
      </c>
      <c r="G57" s="100" t="str">
        <f>TRIM(mat!D57)</f>
        <v>海側杭杭頭部###未定義(48)</v>
      </c>
      <c r="H57" s="100">
        <f>IF(mat!E57="","",VALUE(TRIM(mat!E57)))</f>
        <v>0</v>
      </c>
      <c r="I57" s="100">
        <f>IF(mat!F57="","",VALUE(TRIM(mat!F57)))</f>
        <v>0</v>
      </c>
      <c r="J57" s="100">
        <f>IF(mat!G57="","",VALUE(TRIM(mat!G57)))</f>
        <v>0</v>
      </c>
      <c r="K57" s="100">
        <f>IF(mat!H57="","",VALUE(TRIM(mat!H57)))</f>
        <v>0</v>
      </c>
      <c r="L57" s="100">
        <f>IF(mat!I57="","",VALUE(TRIM(mat!I57)))</f>
        <v>0</v>
      </c>
      <c r="M57" s="100">
        <f>IF(mat!J57="","",VALUE(TRIM(mat!J57)))</f>
        <v>0</v>
      </c>
      <c r="N57" s="100">
        <f>IF(mat!K57="","",VALUE(TRIM(mat!K57)))</f>
        <v>0</v>
      </c>
      <c r="O57" s="100">
        <f>IF(mat!L57="","",VALUE(TRIM(mat!L57)))</f>
        <v>0</v>
      </c>
      <c r="P57" s="100">
        <f>IF(mat!M57="","",VALUE(TRIM(mat!M57)))</f>
        <v>0</v>
      </c>
      <c r="Q57" s="100">
        <f>IF(mat!N57="","",VALUE(TRIM(mat!N57)))</f>
        <v>0</v>
      </c>
      <c r="R57" s="100">
        <f>IF(mat!O57="","",VALUE(TRIM(mat!O57)))</f>
        <v>0</v>
      </c>
      <c r="S57" s="100">
        <f>IF(mat!P57="","",VALUE(TRIM(mat!P57)))</f>
        <v>0</v>
      </c>
      <c r="T57" s="100">
        <f>IF(mat!Q57="","",VALUE(TRIM(mat!Q57)))</f>
        <v>0</v>
      </c>
      <c r="U57" s="100">
        <f>IF(mat!R57="","",VALUE(TRIM(mat!R57)))</f>
        <v>0</v>
      </c>
      <c r="V57" s="100">
        <f>IF(mat!S57="","",VALUE(TRIM(mat!S57)))</f>
        <v>0</v>
      </c>
      <c r="W57" s="100">
        <f>IF(mat!T57="","",VALUE(TRIM(mat!T57)))</f>
        <v>0</v>
      </c>
      <c r="X57" s="100">
        <f>IF(mat!U57="","",VALUE(TRIM(mat!U57)))</f>
        <v>0</v>
      </c>
      <c r="Y57" s="100">
        <f>IF(mat!V57="","",VALUE(TRIM(mat!V57)))</f>
        <v>0</v>
      </c>
      <c r="Z57" s="100">
        <f>IF(mat!W57="","",VALUE(TRIM(mat!W57)))</f>
        <v>0</v>
      </c>
      <c r="AA57" s="100">
        <f>IF(mat!X57="","",VALUE(TRIM(mat!X57)))</f>
        <v>0</v>
      </c>
      <c r="AB57" s="100">
        <f>IF(mat!Y57="","",VALUE(TRIM(mat!Y57)))</f>
        <v>0</v>
      </c>
      <c r="AC57" s="100">
        <f>IF(mat!Z57="","",VALUE(TRIM(mat!Z57)))</f>
        <v>0</v>
      </c>
      <c r="AD57" s="100">
        <f>IF(mat!AA57="","",VALUE(TRIM(mat!AA57)))</f>
        <v>0</v>
      </c>
      <c r="AE57" s="100">
        <f>IF(mat!AB57="","",VALUE(TRIM(mat!AB57)))</f>
        <v>0</v>
      </c>
      <c r="AF57" s="100">
        <f>IF(mat!AC57="","",VALUE(TRIM(mat!AC57)))</f>
        <v>0</v>
      </c>
      <c r="AG57" s="100">
        <f>IF(mat!AD57="","",VALUE(TRIM(mat!AD57)))</f>
        <v>0</v>
      </c>
      <c r="AH57" s="100">
        <f>IF(mat!AE57="","",VALUE(TRIM(mat!AE57)))</f>
        <v>0</v>
      </c>
      <c r="AI57" s="100">
        <f>IF(mat!AF57="","",VALUE(TRIM(mat!AF57)))</f>
        <v>0</v>
      </c>
      <c r="AJ57" s="100">
        <f>IF(mat!AG57="","",VALUE(TRIM(mat!AG57)))</f>
        <v>0</v>
      </c>
      <c r="AK57" s="100">
        <f>IF(mat!AH57="","",VALUE(TRIM(mat!AH57)))</f>
        <v>0</v>
      </c>
      <c r="AL57" s="100">
        <f>IF(mat!AI57="","",VALUE(TRIM(mat!AI57)))</f>
        <v>0</v>
      </c>
      <c r="AM57" s="100">
        <f>IF(mat!AJ57="","",VALUE(TRIM(mat!AJ57)))</f>
        <v>0</v>
      </c>
      <c r="AN57" s="100">
        <f>IF(mat!AK57="","",VALUE(TRIM(mat!AK57)))</f>
        <v>0</v>
      </c>
      <c r="AO57" s="100">
        <f>IF(mat!AL57="","",VALUE(TRIM(mat!AL57)))</f>
        <v>0</v>
      </c>
      <c r="AP57" s="100">
        <f>IF(mat!AM57="","",VALUE(TRIM(mat!AM57)))</f>
        <v>0</v>
      </c>
      <c r="AQ57" s="100">
        <f>IF(mat!AN57="","",VALUE(TRIM(mat!AN57)))</f>
        <v>0</v>
      </c>
      <c r="AR57" s="100">
        <f>IF(mat!AO57="","",VALUE(TRIM(mat!AO57)))</f>
        <v>0</v>
      </c>
      <c r="AS57" s="100">
        <f>IF(mat!AP57="","",VALUE(TRIM(mat!AP57)))</f>
        <v>0</v>
      </c>
      <c r="AT57" s="100">
        <f>IF(mat!AQ57="","",VALUE(TRIM(mat!AQ57)))</f>
        <v>0</v>
      </c>
      <c r="AU57" s="100">
        <f>IF(mat!AR57="","",VALUE(TRIM(mat!AR57)))</f>
        <v>0</v>
      </c>
      <c r="AV57" s="100" t="str">
        <f>IF(mat!AS57="","",VALUE(TRIM(mat!AS57)))</f>
        <v/>
      </c>
      <c r="AW57" s="100" t="str">
        <f>IF(mat!AT57="","",VALUE(TRIM(mat!AT57)))</f>
        <v/>
      </c>
      <c r="AX57" s="100" t="str">
        <f>IF(mat!AU57="","",VALUE(TRIM(mat!AU57)))</f>
        <v/>
      </c>
      <c r="AY57" s="100" t="str">
        <f>IF(mat!AV57="","",VALUE(TRIM(mat!AV57)))</f>
        <v/>
      </c>
      <c r="AZ57" s="100" t="str">
        <f>IF(mat!AW57="","",VALUE(TRIM(mat!AW57)))</f>
        <v/>
      </c>
      <c r="BA57" s="100" t="str">
        <f>IF(mat!AX57="","",VALUE(TRIM(mat!AX57)))</f>
        <v/>
      </c>
      <c r="BB57" s="100" t="str">
        <f>IF(mat!AY57="","",VALUE(TRIM(mat!AY57)))</f>
        <v/>
      </c>
      <c r="BC57" s="100" t="str">
        <f>IF(mat!AZ57="","",VALUE(TRIM(mat!AZ57)))</f>
        <v/>
      </c>
      <c r="BD57" s="100" t="str">
        <f>IF(mat!BA57="","",VALUE(TRIM(mat!BA57)))</f>
        <v/>
      </c>
      <c r="BE57" s="100" t="str">
        <f>IF(mat!BB57="","",VALUE(TRIM(mat!BB57)))</f>
        <v/>
      </c>
    </row>
    <row r="58" spans="1:57" s="101" customFormat="1">
      <c r="A58" s="100">
        <f t="shared" si="0"/>
        <v>58</v>
      </c>
      <c r="B58" s="100">
        <f t="shared" si="9"/>
        <v>7</v>
      </c>
      <c r="C58" s="100" t="str">
        <f t="shared" si="10"/>
        <v>中間杭杭頭部</v>
      </c>
      <c r="D58" s="100" t="str">
        <f>TRIM(mat!A58)</f>
        <v>NONLI-BEAM</v>
      </c>
      <c r="E58" s="100">
        <f>VALUE(TRIM(mat!B58))</f>
        <v>49</v>
      </c>
      <c r="F58" s="100">
        <f>VALUE(TRIM(mat!C58))</f>
        <v>16</v>
      </c>
      <c r="G58" s="100" t="str">
        <f>TRIM(mat!D58)</f>
        <v>中間杭杭頭部###未定義(49)</v>
      </c>
      <c r="H58" s="100">
        <f>IF(mat!E58="","",VALUE(TRIM(mat!E58)))</f>
        <v>0</v>
      </c>
      <c r="I58" s="100">
        <f>IF(mat!F58="","",VALUE(TRIM(mat!F58)))</f>
        <v>0</v>
      </c>
      <c r="J58" s="100">
        <f>IF(mat!G58="","",VALUE(TRIM(mat!G58)))</f>
        <v>0</v>
      </c>
      <c r="K58" s="100">
        <f>IF(mat!H58="","",VALUE(TRIM(mat!H58)))</f>
        <v>0</v>
      </c>
      <c r="L58" s="100">
        <f>IF(mat!I58="","",VALUE(TRIM(mat!I58)))</f>
        <v>0</v>
      </c>
      <c r="M58" s="100">
        <f>IF(mat!J58="","",VALUE(TRIM(mat!J58)))</f>
        <v>0</v>
      </c>
      <c r="N58" s="100">
        <f>IF(mat!K58="","",VALUE(TRIM(mat!K58)))</f>
        <v>0</v>
      </c>
      <c r="O58" s="100">
        <f>IF(mat!L58="","",VALUE(TRIM(mat!L58)))</f>
        <v>0</v>
      </c>
      <c r="P58" s="100">
        <f>IF(mat!M58="","",VALUE(TRIM(mat!M58)))</f>
        <v>0</v>
      </c>
      <c r="Q58" s="100">
        <f>IF(mat!N58="","",VALUE(TRIM(mat!N58)))</f>
        <v>0</v>
      </c>
      <c r="R58" s="100">
        <f>IF(mat!O58="","",VALUE(TRIM(mat!O58)))</f>
        <v>0</v>
      </c>
      <c r="S58" s="100">
        <f>IF(mat!P58="","",VALUE(TRIM(mat!P58)))</f>
        <v>0</v>
      </c>
      <c r="T58" s="100">
        <f>IF(mat!Q58="","",VALUE(TRIM(mat!Q58)))</f>
        <v>0</v>
      </c>
      <c r="U58" s="100">
        <f>IF(mat!R58="","",VALUE(TRIM(mat!R58)))</f>
        <v>0</v>
      </c>
      <c r="V58" s="100">
        <f>IF(mat!S58="","",VALUE(TRIM(mat!S58)))</f>
        <v>0</v>
      </c>
      <c r="W58" s="100">
        <f>IF(mat!T58="","",VALUE(TRIM(mat!T58)))</f>
        <v>0</v>
      </c>
      <c r="X58" s="100">
        <f>IF(mat!U58="","",VALUE(TRIM(mat!U58)))</f>
        <v>0</v>
      </c>
      <c r="Y58" s="100">
        <f>IF(mat!V58="","",VALUE(TRIM(mat!V58)))</f>
        <v>0</v>
      </c>
      <c r="Z58" s="100">
        <f>IF(mat!W58="","",VALUE(TRIM(mat!W58)))</f>
        <v>0</v>
      </c>
      <c r="AA58" s="100">
        <f>IF(mat!X58="","",VALUE(TRIM(mat!X58)))</f>
        <v>0</v>
      </c>
      <c r="AB58" s="100">
        <f>IF(mat!Y58="","",VALUE(TRIM(mat!Y58)))</f>
        <v>0</v>
      </c>
      <c r="AC58" s="100">
        <f>IF(mat!Z58="","",VALUE(TRIM(mat!Z58)))</f>
        <v>0</v>
      </c>
      <c r="AD58" s="100">
        <f>IF(mat!AA58="","",VALUE(TRIM(mat!AA58)))</f>
        <v>0</v>
      </c>
      <c r="AE58" s="100">
        <f>IF(mat!AB58="","",VALUE(TRIM(mat!AB58)))</f>
        <v>0</v>
      </c>
      <c r="AF58" s="100">
        <f>IF(mat!AC58="","",VALUE(TRIM(mat!AC58)))</f>
        <v>0</v>
      </c>
      <c r="AG58" s="100">
        <f>IF(mat!AD58="","",VALUE(TRIM(mat!AD58)))</f>
        <v>0</v>
      </c>
      <c r="AH58" s="100">
        <f>IF(mat!AE58="","",VALUE(TRIM(mat!AE58)))</f>
        <v>0</v>
      </c>
      <c r="AI58" s="100">
        <f>IF(mat!AF58="","",VALUE(TRIM(mat!AF58)))</f>
        <v>0</v>
      </c>
      <c r="AJ58" s="100">
        <f>IF(mat!AG58="","",VALUE(TRIM(mat!AG58)))</f>
        <v>0</v>
      </c>
      <c r="AK58" s="100">
        <f>IF(mat!AH58="","",VALUE(TRIM(mat!AH58)))</f>
        <v>0</v>
      </c>
      <c r="AL58" s="100">
        <f>IF(mat!AI58="","",VALUE(TRIM(mat!AI58)))</f>
        <v>0</v>
      </c>
      <c r="AM58" s="100">
        <f>IF(mat!AJ58="","",VALUE(TRIM(mat!AJ58)))</f>
        <v>0</v>
      </c>
      <c r="AN58" s="100">
        <f>IF(mat!AK58="","",VALUE(TRIM(mat!AK58)))</f>
        <v>0</v>
      </c>
      <c r="AO58" s="100">
        <f>IF(mat!AL58="","",VALUE(TRIM(mat!AL58)))</f>
        <v>0</v>
      </c>
      <c r="AP58" s="100">
        <f>IF(mat!AM58="","",VALUE(TRIM(mat!AM58)))</f>
        <v>0</v>
      </c>
      <c r="AQ58" s="100">
        <f>IF(mat!AN58="","",VALUE(TRIM(mat!AN58)))</f>
        <v>0</v>
      </c>
      <c r="AR58" s="100">
        <f>IF(mat!AO58="","",VALUE(TRIM(mat!AO58)))</f>
        <v>0</v>
      </c>
      <c r="AS58" s="100">
        <f>IF(mat!AP58="","",VALUE(TRIM(mat!AP58)))</f>
        <v>0</v>
      </c>
      <c r="AT58" s="100">
        <f>IF(mat!AQ58="","",VALUE(TRIM(mat!AQ58)))</f>
        <v>0</v>
      </c>
      <c r="AU58" s="100">
        <f>IF(mat!AR58="","",VALUE(TRIM(mat!AR58)))</f>
        <v>0</v>
      </c>
      <c r="AV58" s="100" t="str">
        <f>IF(mat!AS58="","",VALUE(TRIM(mat!AS58)))</f>
        <v/>
      </c>
      <c r="AW58" s="100" t="str">
        <f>IF(mat!AT58="","",VALUE(TRIM(mat!AT58)))</f>
        <v/>
      </c>
      <c r="AX58" s="100" t="str">
        <f>IF(mat!AU58="","",VALUE(TRIM(mat!AU58)))</f>
        <v/>
      </c>
      <c r="AY58" s="100" t="str">
        <f>IF(mat!AV58="","",VALUE(TRIM(mat!AV58)))</f>
        <v/>
      </c>
      <c r="AZ58" s="100" t="str">
        <f>IF(mat!AW58="","",VALUE(TRIM(mat!AW58)))</f>
        <v/>
      </c>
      <c r="BA58" s="100" t="str">
        <f>IF(mat!AX58="","",VALUE(TRIM(mat!AX58)))</f>
        <v/>
      </c>
      <c r="BB58" s="100" t="str">
        <f>IF(mat!AY58="","",VALUE(TRIM(mat!AY58)))</f>
        <v/>
      </c>
      <c r="BC58" s="100" t="str">
        <f>IF(mat!AZ58="","",VALUE(TRIM(mat!AZ58)))</f>
        <v/>
      </c>
      <c r="BD58" s="100" t="str">
        <f>IF(mat!BA58="","",VALUE(TRIM(mat!BA58)))</f>
        <v/>
      </c>
      <c r="BE58" s="100" t="str">
        <f>IF(mat!BB58="","",VALUE(TRIM(mat!BB58)))</f>
        <v/>
      </c>
    </row>
    <row r="59" spans="1:57" s="101" customFormat="1">
      <c r="A59" s="100">
        <f t="shared" si="0"/>
        <v>59</v>
      </c>
      <c r="B59" s="100">
        <f t="shared" si="9"/>
        <v>7</v>
      </c>
      <c r="C59" s="100" t="str">
        <f t="shared" si="10"/>
        <v>陸側杭杭頭部</v>
      </c>
      <c r="D59" s="100" t="str">
        <f>TRIM(mat!A59)</f>
        <v>NONLI-BEAM</v>
      </c>
      <c r="E59" s="100">
        <f>VALUE(TRIM(mat!B59))</f>
        <v>50</v>
      </c>
      <c r="F59" s="100">
        <f>VALUE(TRIM(mat!C59))</f>
        <v>16</v>
      </c>
      <c r="G59" s="100" t="str">
        <f>TRIM(mat!D59)</f>
        <v>陸側杭杭頭部###未定義(50)</v>
      </c>
      <c r="H59" s="100">
        <f>IF(mat!E59="","",VALUE(TRIM(mat!E59)))</f>
        <v>0</v>
      </c>
      <c r="I59" s="100">
        <f>IF(mat!F59="","",VALUE(TRIM(mat!F59)))</f>
        <v>0</v>
      </c>
      <c r="J59" s="100">
        <f>IF(mat!G59="","",VALUE(TRIM(mat!G59)))</f>
        <v>0</v>
      </c>
      <c r="K59" s="100">
        <f>IF(mat!H59="","",VALUE(TRIM(mat!H59)))</f>
        <v>0</v>
      </c>
      <c r="L59" s="100">
        <f>IF(mat!I59="","",VALUE(TRIM(mat!I59)))</f>
        <v>0</v>
      </c>
      <c r="M59" s="100">
        <f>IF(mat!J59="","",VALUE(TRIM(mat!J59)))</f>
        <v>0</v>
      </c>
      <c r="N59" s="100">
        <f>IF(mat!K59="","",VALUE(TRIM(mat!K59)))</f>
        <v>0</v>
      </c>
      <c r="O59" s="100">
        <f>IF(mat!L59="","",VALUE(TRIM(mat!L59)))</f>
        <v>0</v>
      </c>
      <c r="P59" s="100">
        <f>IF(mat!M59="","",VALUE(TRIM(mat!M59)))</f>
        <v>0</v>
      </c>
      <c r="Q59" s="100">
        <f>IF(mat!N59="","",VALUE(TRIM(mat!N59)))</f>
        <v>0</v>
      </c>
      <c r="R59" s="100">
        <f>IF(mat!O59="","",VALUE(TRIM(mat!O59)))</f>
        <v>0</v>
      </c>
      <c r="S59" s="100">
        <f>IF(mat!P59="","",VALUE(TRIM(mat!P59)))</f>
        <v>0</v>
      </c>
      <c r="T59" s="100">
        <f>IF(mat!Q59="","",VALUE(TRIM(mat!Q59)))</f>
        <v>0</v>
      </c>
      <c r="U59" s="100">
        <f>IF(mat!R59="","",VALUE(TRIM(mat!R59)))</f>
        <v>0</v>
      </c>
      <c r="V59" s="100">
        <f>IF(mat!S59="","",VALUE(TRIM(mat!S59)))</f>
        <v>0</v>
      </c>
      <c r="W59" s="100">
        <f>IF(mat!T59="","",VALUE(TRIM(mat!T59)))</f>
        <v>0</v>
      </c>
      <c r="X59" s="100">
        <f>IF(mat!U59="","",VALUE(TRIM(mat!U59)))</f>
        <v>0</v>
      </c>
      <c r="Y59" s="100">
        <f>IF(mat!V59="","",VALUE(TRIM(mat!V59)))</f>
        <v>0</v>
      </c>
      <c r="Z59" s="100">
        <f>IF(mat!W59="","",VALUE(TRIM(mat!W59)))</f>
        <v>0</v>
      </c>
      <c r="AA59" s="100">
        <f>IF(mat!X59="","",VALUE(TRIM(mat!X59)))</f>
        <v>0</v>
      </c>
      <c r="AB59" s="100">
        <f>IF(mat!Y59="","",VALUE(TRIM(mat!Y59)))</f>
        <v>0</v>
      </c>
      <c r="AC59" s="100">
        <f>IF(mat!Z59="","",VALUE(TRIM(mat!Z59)))</f>
        <v>0</v>
      </c>
      <c r="AD59" s="100">
        <f>IF(mat!AA59="","",VALUE(TRIM(mat!AA59)))</f>
        <v>0</v>
      </c>
      <c r="AE59" s="100">
        <f>IF(mat!AB59="","",VALUE(TRIM(mat!AB59)))</f>
        <v>0</v>
      </c>
      <c r="AF59" s="100">
        <f>IF(mat!AC59="","",VALUE(TRIM(mat!AC59)))</f>
        <v>0</v>
      </c>
      <c r="AG59" s="100">
        <f>IF(mat!AD59="","",VALUE(TRIM(mat!AD59)))</f>
        <v>0</v>
      </c>
      <c r="AH59" s="100">
        <f>IF(mat!AE59="","",VALUE(TRIM(mat!AE59)))</f>
        <v>0</v>
      </c>
      <c r="AI59" s="100">
        <f>IF(mat!AF59="","",VALUE(TRIM(mat!AF59)))</f>
        <v>0</v>
      </c>
      <c r="AJ59" s="100">
        <f>IF(mat!AG59="","",VALUE(TRIM(mat!AG59)))</f>
        <v>0</v>
      </c>
      <c r="AK59" s="100">
        <f>IF(mat!AH59="","",VALUE(TRIM(mat!AH59)))</f>
        <v>0</v>
      </c>
      <c r="AL59" s="100">
        <f>IF(mat!AI59="","",VALUE(TRIM(mat!AI59)))</f>
        <v>0</v>
      </c>
      <c r="AM59" s="100">
        <f>IF(mat!AJ59="","",VALUE(TRIM(mat!AJ59)))</f>
        <v>0</v>
      </c>
      <c r="AN59" s="100">
        <f>IF(mat!AK59="","",VALUE(TRIM(mat!AK59)))</f>
        <v>0</v>
      </c>
      <c r="AO59" s="100">
        <f>IF(mat!AL59="","",VALUE(TRIM(mat!AL59)))</f>
        <v>0</v>
      </c>
      <c r="AP59" s="100">
        <f>IF(mat!AM59="","",VALUE(TRIM(mat!AM59)))</f>
        <v>0</v>
      </c>
      <c r="AQ59" s="100">
        <f>IF(mat!AN59="","",VALUE(TRIM(mat!AN59)))</f>
        <v>0</v>
      </c>
      <c r="AR59" s="100">
        <f>IF(mat!AO59="","",VALUE(TRIM(mat!AO59)))</f>
        <v>0</v>
      </c>
      <c r="AS59" s="100">
        <f>IF(mat!AP59="","",VALUE(TRIM(mat!AP59)))</f>
        <v>0</v>
      </c>
      <c r="AT59" s="100">
        <f>IF(mat!AQ59="","",VALUE(TRIM(mat!AQ59)))</f>
        <v>0</v>
      </c>
      <c r="AU59" s="100">
        <f>IF(mat!AR59="","",VALUE(TRIM(mat!AR59)))</f>
        <v>0</v>
      </c>
      <c r="AV59" s="100" t="str">
        <f>IF(mat!AS59="","",VALUE(TRIM(mat!AS59)))</f>
        <v/>
      </c>
      <c r="AW59" s="100" t="str">
        <f>IF(mat!AT59="","",VALUE(TRIM(mat!AT59)))</f>
        <v/>
      </c>
      <c r="AX59" s="100" t="str">
        <f>IF(mat!AU59="","",VALUE(TRIM(mat!AU59)))</f>
        <v/>
      </c>
      <c r="AY59" s="100" t="str">
        <f>IF(mat!AV59="","",VALUE(TRIM(mat!AV59)))</f>
        <v/>
      </c>
      <c r="AZ59" s="100" t="str">
        <f>IF(mat!AW59="","",VALUE(TRIM(mat!AW59)))</f>
        <v/>
      </c>
      <c r="BA59" s="100" t="str">
        <f>IF(mat!AX59="","",VALUE(TRIM(mat!AX59)))</f>
        <v/>
      </c>
      <c r="BB59" s="100" t="str">
        <f>IF(mat!AY59="","",VALUE(TRIM(mat!AY59)))</f>
        <v/>
      </c>
      <c r="BC59" s="100" t="str">
        <f>IF(mat!AZ59="","",VALUE(TRIM(mat!AZ59)))</f>
        <v/>
      </c>
      <c r="BD59" s="100" t="str">
        <f>IF(mat!BA59="","",VALUE(TRIM(mat!BA59)))</f>
        <v/>
      </c>
      <c r="BE59" s="100" t="str">
        <f>IF(mat!BB59="","",VALUE(TRIM(mat!BB59)))</f>
        <v/>
      </c>
    </row>
    <row r="60" spans="1:57" s="109" customFormat="1">
      <c r="A60" s="108">
        <f t="shared" si="0"/>
        <v>60</v>
      </c>
      <c r="B60" s="108"/>
      <c r="C60" s="108" t="str">
        <f>G60</f>
        <v>XHED</v>
      </c>
      <c r="D60" s="108" t="str">
        <f>TRIM(mat!A60)</f>
        <v>ELEMENT-TYPE</v>
      </c>
      <c r="E60" s="108" t="str">
        <f>TRIM(mat!B60)</f>
        <v>MA</v>
      </c>
      <c r="F60" s="108" t="str">
        <f>TRIM(mat!C60)</f>
        <v>IEL</v>
      </c>
      <c r="G60" s="108" t="str">
        <f>TRIM(mat!D60)</f>
        <v>XHED</v>
      </c>
      <c r="H60" s="108" t="str">
        <f>TRIM(mat!E60)</f>
        <v>IH(1)</v>
      </c>
      <c r="I60" s="108" t="str">
        <f>TRIM(mat!F60)</f>
        <v>IH(2)</v>
      </c>
      <c r="J60" s="108" t="str">
        <f>TRIM(mat!G60)</f>
        <v>IH(3)</v>
      </c>
      <c r="K60" s="108" t="str">
        <f>TRIM(mat!H60)</f>
        <v>NP(1)</v>
      </c>
      <c r="L60" s="108" t="str">
        <f>TRIM(mat!I60)</f>
        <v>NP(2)</v>
      </c>
      <c r="M60" s="108" t="str">
        <f>TRIM(mat!J60)</f>
        <v>NP(3)</v>
      </c>
      <c r="N60" s="108" t="str">
        <f>TRIM(mat!K60)</f>
        <v>DIR</v>
      </c>
      <c r="O60" s="108" t="str">
        <f>TRIM(mat!L60)</f>
        <v>IUST</v>
      </c>
      <c r="P60" s="108" t="str">
        <f>TRIM(mat!M60)</f>
        <v>KILL</v>
      </c>
      <c r="Q60" s="108" t="str">
        <f>TRIM(mat!N60)</f>
        <v>IRYL</v>
      </c>
      <c r="R60" s="108" t="str">
        <f>TRIM(mat!O60)</f>
        <v>ALPHAE</v>
      </c>
      <c r="S60" s="108" t="str">
        <f>TRIM(mat!P60)</f>
        <v>BETAE</v>
      </c>
      <c r="T60" s="108" t="str">
        <f>TRIM(mat!Q60)</f>
        <v>INITLZ</v>
      </c>
      <c r="U60" s="108" t="str">
        <f>TRIM(mat!R60)</f>
        <v>PFACT</v>
      </c>
      <c r="V60" s="108" t="str">
        <f>TRIM(mat!S60)</f>
        <v/>
      </c>
      <c r="W60" s="108" t="str">
        <f>TRIM(mat!T60)</f>
        <v/>
      </c>
      <c r="X60" s="108" t="str">
        <f>TRIM(mat!U60)</f>
        <v/>
      </c>
      <c r="Y60" s="108" t="str">
        <f>TRIM(mat!V60)</f>
        <v/>
      </c>
      <c r="Z60" s="108" t="str">
        <f>TRIM(mat!W60)</f>
        <v/>
      </c>
      <c r="AA60" s="108" t="str">
        <f>TRIM(mat!X60)</f>
        <v/>
      </c>
      <c r="AB60" s="108" t="str">
        <f>TRIM(mat!Y60)</f>
        <v/>
      </c>
      <c r="AC60" s="108" t="str">
        <f>TRIM(mat!Z60)</f>
        <v/>
      </c>
      <c r="AD60" s="108" t="str">
        <f>TRIM(mat!AA60)</f>
        <v/>
      </c>
      <c r="AE60" s="108" t="str">
        <f>TRIM(mat!AB60)</f>
        <v/>
      </c>
      <c r="AF60" s="108" t="str">
        <f>TRIM(mat!AC60)</f>
        <v/>
      </c>
      <c r="AG60" s="108" t="str">
        <f>TRIM(mat!AD60)</f>
        <v/>
      </c>
      <c r="AH60" s="108" t="str">
        <f>TRIM(mat!AE60)</f>
        <v/>
      </c>
      <c r="AI60" s="108" t="str">
        <f>TRIM(mat!AF60)</f>
        <v/>
      </c>
      <c r="AJ60" s="108" t="str">
        <f>TRIM(mat!AG60)</f>
        <v/>
      </c>
      <c r="AK60" s="108" t="str">
        <f>TRIM(mat!AH60)</f>
        <v/>
      </c>
      <c r="AL60" s="108" t="str">
        <f>TRIM(mat!AI60)</f>
        <v/>
      </c>
      <c r="AM60" s="108" t="str">
        <f>TRIM(mat!AJ60)</f>
        <v/>
      </c>
      <c r="AN60" s="108" t="str">
        <f>TRIM(mat!AK60)</f>
        <v/>
      </c>
      <c r="AO60" s="108" t="str">
        <f>TRIM(mat!AL60)</f>
        <v/>
      </c>
      <c r="AP60" s="108" t="str">
        <f>TRIM(mat!AM60)</f>
        <v/>
      </c>
      <c r="AQ60" s="108" t="str">
        <f>TRIM(mat!AN60)</f>
        <v/>
      </c>
      <c r="AR60" s="108" t="str">
        <f>TRIM(mat!AO60)</f>
        <v/>
      </c>
      <c r="AS60" s="108" t="str">
        <f>TRIM(mat!AP60)</f>
        <v/>
      </c>
      <c r="AT60" s="108" t="str">
        <f>TRIM(mat!AQ60)</f>
        <v/>
      </c>
      <c r="AU60" s="108" t="str">
        <f>TRIM(mat!AR60)</f>
        <v/>
      </c>
      <c r="AV60" s="108" t="str">
        <f>TRIM(mat!AS60)</f>
        <v/>
      </c>
      <c r="AW60" s="108" t="str">
        <f>TRIM(mat!AT60)</f>
        <v/>
      </c>
      <c r="AX60" s="108" t="str">
        <f>TRIM(mat!AU60)</f>
        <v/>
      </c>
      <c r="AY60" s="108" t="str">
        <f>TRIM(mat!AV60)</f>
        <v/>
      </c>
      <c r="AZ60" s="108" t="str">
        <f>TRIM(mat!AW60)</f>
        <v/>
      </c>
      <c r="BA60" s="108" t="str">
        <f>TRIM(mat!AX60)</f>
        <v/>
      </c>
      <c r="BB60" s="108" t="str">
        <f>TRIM(mat!AY60)</f>
        <v/>
      </c>
      <c r="BC60" s="108" t="str">
        <f>TRIM(mat!AZ60)</f>
        <v/>
      </c>
      <c r="BD60" s="108" t="str">
        <f>TRIM(mat!BA60)</f>
        <v/>
      </c>
      <c r="BE60" s="108" t="str">
        <f>TRIM(mat!BB60)</f>
        <v/>
      </c>
    </row>
    <row r="61" spans="1:57" s="101" customFormat="1">
      <c r="A61" s="100">
        <f t="shared" si="0"/>
        <v>61</v>
      </c>
      <c r="B61" s="100">
        <f t="shared" si="9"/>
        <v>3</v>
      </c>
      <c r="C61" s="100" t="str">
        <f t="shared" si="10"/>
        <v>渡版</v>
      </c>
      <c r="D61" s="100" t="str">
        <f>TRIM(mat!A61)</f>
        <v>NONLI-SPR.</v>
      </c>
      <c r="E61" s="100">
        <f>VALUE(TRIM(mat!B61))</f>
        <v>47</v>
      </c>
      <c r="F61" s="100">
        <f>VALUE(TRIM(mat!C61))</f>
        <v>17</v>
      </c>
      <c r="G61" s="100" t="str">
        <f>TRIM(mat!D61)</f>
        <v>渡版###未定義(47)</v>
      </c>
      <c r="H61" s="100">
        <f>IF(mat!E61="","",VALUE(TRIM(mat!E61)))</f>
        <v>1</v>
      </c>
      <c r="I61" s="100">
        <f>IF(mat!F61="","",VALUE(TRIM(mat!F61)))</f>
        <v>0</v>
      </c>
      <c r="J61" s="100">
        <f>IF(mat!G61="","",VALUE(TRIM(mat!G61)))</f>
        <v>0</v>
      </c>
      <c r="K61" s="100">
        <f>IF(mat!H61="","",VALUE(TRIM(mat!H61)))</f>
        <v>3</v>
      </c>
      <c r="L61" s="100">
        <f>IF(mat!I61="","",VALUE(TRIM(mat!I61)))</f>
        <v>0</v>
      </c>
      <c r="M61" s="100">
        <f>IF(mat!J61="","",VALUE(TRIM(mat!J61)))</f>
        <v>0</v>
      </c>
      <c r="N61" s="100">
        <f>IF(mat!K61="","",VALUE(TRIM(mat!K61)))</f>
        <v>0</v>
      </c>
      <c r="O61" s="100">
        <f>IF(mat!L61="","",VALUE(TRIM(mat!L61)))</f>
        <v>2</v>
      </c>
      <c r="P61" s="100">
        <f>IF(mat!M61="","",VALUE(TRIM(mat!M61)))</f>
        <v>0</v>
      </c>
      <c r="Q61" s="100">
        <f>IF(mat!N61="","",VALUE(TRIM(mat!N61)))</f>
        <v>0</v>
      </c>
      <c r="R61" s="100">
        <f>IF(mat!O61="","",VALUE(TRIM(mat!O61)))</f>
        <v>0</v>
      </c>
      <c r="S61" s="100">
        <f>IF(mat!P61="","",VALUE(TRIM(mat!P61)))</f>
        <v>0</v>
      </c>
      <c r="T61" s="100">
        <f>IF(mat!Q61="","",VALUE(TRIM(mat!Q61)))</f>
        <v>0</v>
      </c>
      <c r="U61" s="100">
        <f>IF(mat!R61="","",VALUE(TRIM(mat!R61)))</f>
        <v>1</v>
      </c>
      <c r="V61" s="100" t="str">
        <f>IF(mat!S61="","",VALUE(TRIM(mat!S61)))</f>
        <v/>
      </c>
      <c r="W61" s="100" t="str">
        <f>IF(mat!T61="","",VALUE(TRIM(mat!T61)))</f>
        <v/>
      </c>
      <c r="X61" s="100" t="str">
        <f>IF(mat!U61="","",VALUE(TRIM(mat!U61)))</f>
        <v/>
      </c>
      <c r="Y61" s="100" t="str">
        <f>IF(mat!V61="","",VALUE(TRIM(mat!V61)))</f>
        <v/>
      </c>
      <c r="Z61" s="100" t="str">
        <f>IF(mat!W61="","",VALUE(TRIM(mat!W61)))</f>
        <v/>
      </c>
      <c r="AA61" s="100" t="str">
        <f>IF(mat!X61="","",VALUE(TRIM(mat!X61)))</f>
        <v/>
      </c>
      <c r="AB61" s="100" t="str">
        <f>IF(mat!Y61="","",VALUE(TRIM(mat!Y61)))</f>
        <v/>
      </c>
      <c r="AC61" s="100" t="str">
        <f>IF(mat!Z61="","",VALUE(TRIM(mat!Z61)))</f>
        <v/>
      </c>
      <c r="AD61" s="100" t="str">
        <f>IF(mat!AA61="","",VALUE(TRIM(mat!AA61)))</f>
        <v/>
      </c>
      <c r="AE61" s="100" t="str">
        <f>IF(mat!AB61="","",VALUE(TRIM(mat!AB61)))</f>
        <v/>
      </c>
      <c r="AF61" s="100" t="str">
        <f>IF(mat!AC61="","",VALUE(TRIM(mat!AC61)))</f>
        <v/>
      </c>
      <c r="AG61" s="100" t="str">
        <f>IF(mat!AD61="","",VALUE(TRIM(mat!AD61)))</f>
        <v/>
      </c>
      <c r="AH61" s="100" t="str">
        <f>IF(mat!AE61="","",VALUE(TRIM(mat!AE61)))</f>
        <v/>
      </c>
      <c r="AI61" s="100" t="str">
        <f>IF(mat!AF61="","",VALUE(TRIM(mat!AF61)))</f>
        <v/>
      </c>
      <c r="AJ61" s="100" t="str">
        <f>IF(mat!AG61="","",VALUE(TRIM(mat!AG61)))</f>
        <v/>
      </c>
      <c r="AK61" s="100" t="str">
        <f>IF(mat!AH61="","",VALUE(TRIM(mat!AH61)))</f>
        <v/>
      </c>
      <c r="AL61" s="100" t="str">
        <f>IF(mat!AI61="","",VALUE(TRIM(mat!AI61)))</f>
        <v/>
      </c>
      <c r="AM61" s="100" t="str">
        <f>IF(mat!AJ61="","",VALUE(TRIM(mat!AJ61)))</f>
        <v/>
      </c>
      <c r="AN61" s="100" t="str">
        <f>IF(mat!AK61="","",VALUE(TRIM(mat!AK61)))</f>
        <v/>
      </c>
      <c r="AO61" s="100" t="str">
        <f>IF(mat!AL61="","",VALUE(TRIM(mat!AL61)))</f>
        <v/>
      </c>
      <c r="AP61" s="100" t="str">
        <f>IF(mat!AM61="","",VALUE(TRIM(mat!AM61)))</f>
        <v/>
      </c>
      <c r="AQ61" s="100" t="str">
        <f>IF(mat!AN61="","",VALUE(TRIM(mat!AN61)))</f>
        <v/>
      </c>
      <c r="AR61" s="100" t="str">
        <f>IF(mat!AO61="","",VALUE(TRIM(mat!AO61)))</f>
        <v/>
      </c>
      <c r="AS61" s="100" t="str">
        <f>IF(mat!AP61="","",VALUE(TRIM(mat!AP61)))</f>
        <v/>
      </c>
      <c r="AT61" s="100" t="str">
        <f>IF(mat!AQ61="","",VALUE(TRIM(mat!AQ61)))</f>
        <v/>
      </c>
      <c r="AU61" s="100" t="str">
        <f>IF(mat!AR61="","",VALUE(TRIM(mat!AR61)))</f>
        <v/>
      </c>
      <c r="AV61" s="100" t="str">
        <f>IF(mat!AS61="","",VALUE(TRIM(mat!AS61)))</f>
        <v/>
      </c>
      <c r="AW61" s="100" t="str">
        <f>IF(mat!AT61="","",VALUE(TRIM(mat!AT61)))</f>
        <v/>
      </c>
      <c r="AX61" s="100" t="str">
        <f>IF(mat!AU61="","",VALUE(TRIM(mat!AU61)))</f>
        <v/>
      </c>
      <c r="AY61" s="100" t="str">
        <f>IF(mat!AV61="","",VALUE(TRIM(mat!AV61)))</f>
        <v/>
      </c>
      <c r="AZ61" s="100" t="str">
        <f>IF(mat!AW61="","",VALUE(TRIM(mat!AW61)))</f>
        <v/>
      </c>
      <c r="BA61" s="100" t="str">
        <f>IF(mat!AX61="","",VALUE(TRIM(mat!AX61)))</f>
        <v/>
      </c>
      <c r="BB61" s="100" t="str">
        <f>IF(mat!AY61="","",VALUE(TRIM(mat!AY61)))</f>
        <v/>
      </c>
      <c r="BC61" s="100" t="str">
        <f>IF(mat!AZ61="","",VALUE(TRIM(mat!AZ61)))</f>
        <v/>
      </c>
      <c r="BD61" s="100" t="str">
        <f>IF(mat!BA61="","",VALUE(TRIM(mat!BA61)))</f>
        <v/>
      </c>
      <c r="BE61" s="100" t="str">
        <f>IF(mat!BB61="","",VALUE(TRIM(mat!BB61)))</f>
        <v/>
      </c>
    </row>
    <row r="62" spans="1:57" s="109" customFormat="1">
      <c r="A62" s="108">
        <f t="shared" si="0"/>
        <v>62</v>
      </c>
      <c r="B62" s="108"/>
      <c r="C62" s="108" t="str">
        <f>G62</f>
        <v>XHED</v>
      </c>
      <c r="D62" s="108" t="str">
        <f>TRIM(mat!A62)</f>
        <v>ELEMENT-TYPE</v>
      </c>
      <c r="E62" s="108" t="str">
        <f>TRIM(mat!B62)</f>
        <v>MA</v>
      </c>
      <c r="F62" s="108" t="str">
        <f>TRIM(mat!C62)</f>
        <v>IEL</v>
      </c>
      <c r="G62" s="108" t="str">
        <f>TRIM(mat!D62)</f>
        <v>XHED</v>
      </c>
      <c r="H62" s="108" t="str">
        <f>TRIM(mat!E62)</f>
        <v>RKN(1)</v>
      </c>
      <c r="I62" s="108" t="str">
        <f>TRIM(mat!F62)</f>
        <v>RKN(2)</v>
      </c>
      <c r="J62" s="108" t="str">
        <f>TRIM(mat!G62)</f>
        <v>RKN(3)</v>
      </c>
      <c r="K62" s="108" t="str">
        <f>TRIM(mat!H62)</f>
        <v>RKN(4)</v>
      </c>
      <c r="L62" s="108" t="str">
        <f>TRIM(mat!I62)</f>
        <v>RKN(5)</v>
      </c>
      <c r="M62" s="108" t="str">
        <f>TRIM(mat!J62)</f>
        <v>RKN(6)</v>
      </c>
      <c r="N62" s="108" t="str">
        <f>TRIM(mat!K62)</f>
        <v>RKN(7)</v>
      </c>
      <c r="O62" s="108" t="str">
        <f>TRIM(mat!L62)</f>
        <v>FPN(1)</v>
      </c>
      <c r="P62" s="108" t="str">
        <f>TRIM(mat!M62)</f>
        <v>FPN(2)</v>
      </c>
      <c r="Q62" s="108" t="str">
        <f>TRIM(mat!N62)</f>
        <v>FPN(3)</v>
      </c>
      <c r="R62" s="108" t="str">
        <f>TRIM(mat!O62)</f>
        <v>FPN(4)</v>
      </c>
      <c r="S62" s="108" t="str">
        <f>TRIM(mat!P62)</f>
        <v>FPN(5)</v>
      </c>
      <c r="T62" s="108" t="str">
        <f>TRIM(mat!Q62)</f>
        <v>FPN(6)</v>
      </c>
      <c r="U62" s="108" t="str">
        <f>TRIM(mat!R62)</f>
        <v>FPN(7)</v>
      </c>
      <c r="V62" s="108" t="str">
        <f>TRIM(mat!S62)</f>
        <v>RKS(1)</v>
      </c>
      <c r="W62" s="108" t="str">
        <f>TRIM(mat!T62)</f>
        <v>RKS(2)</v>
      </c>
      <c r="X62" s="108" t="str">
        <f>TRIM(mat!U62)</f>
        <v>RKS(3)</v>
      </c>
      <c r="Y62" s="108" t="str">
        <f>TRIM(mat!V62)</f>
        <v>RKS(4)</v>
      </c>
      <c r="Z62" s="108" t="str">
        <f>TRIM(mat!W62)</f>
        <v>RKS(5)</v>
      </c>
      <c r="AA62" s="108" t="str">
        <f>TRIM(mat!X62)</f>
        <v>RKS(6)</v>
      </c>
      <c r="AB62" s="108" t="str">
        <f>TRIM(mat!Y62)</f>
        <v>RKS(7)</v>
      </c>
      <c r="AC62" s="108" t="str">
        <f>TRIM(mat!Z62)</f>
        <v>FPS(1)</v>
      </c>
      <c r="AD62" s="108" t="str">
        <f>TRIM(mat!AA62)</f>
        <v>FPS(2)</v>
      </c>
      <c r="AE62" s="108" t="str">
        <f>TRIM(mat!AB62)</f>
        <v>FPS(3)</v>
      </c>
      <c r="AF62" s="108" t="str">
        <f>TRIM(mat!AC62)</f>
        <v>FPS(4)</v>
      </c>
      <c r="AG62" s="108" t="str">
        <f>TRIM(mat!AD62)</f>
        <v>FPS(5)</v>
      </c>
      <c r="AH62" s="108" t="str">
        <f>TRIM(mat!AE62)</f>
        <v>FPS(6)</v>
      </c>
      <c r="AI62" s="108" t="str">
        <f>TRIM(mat!AF62)</f>
        <v>FPS(7)</v>
      </c>
      <c r="AJ62" s="108" t="str">
        <f>TRIM(mat!AG62)</f>
        <v>RKM(1)</v>
      </c>
      <c r="AK62" s="108" t="str">
        <f>TRIM(mat!AH62)</f>
        <v>RKM(2)</v>
      </c>
      <c r="AL62" s="108" t="str">
        <f>TRIM(mat!AI62)</f>
        <v>RKM(3)</v>
      </c>
      <c r="AM62" s="108" t="str">
        <f>TRIM(mat!AJ62)</f>
        <v>RKM(4)</v>
      </c>
      <c r="AN62" s="108" t="str">
        <f>TRIM(mat!AK62)</f>
        <v>RKM(5)</v>
      </c>
      <c r="AO62" s="108" t="str">
        <f>TRIM(mat!AL62)</f>
        <v>RKM(6)</v>
      </c>
      <c r="AP62" s="108" t="str">
        <f>TRIM(mat!AM62)</f>
        <v>RKM(7)</v>
      </c>
      <c r="AQ62" s="108" t="str">
        <f>TRIM(mat!AN62)</f>
        <v>FPM(1)</v>
      </c>
      <c r="AR62" s="108" t="str">
        <f>TRIM(mat!AO62)</f>
        <v>FPM(2)</v>
      </c>
      <c r="AS62" s="108" t="str">
        <f>TRIM(mat!AP62)</f>
        <v>FPM(3)</v>
      </c>
      <c r="AT62" s="108" t="str">
        <f>TRIM(mat!AQ62)</f>
        <v>FPM(4)</v>
      </c>
      <c r="AU62" s="108" t="str">
        <f>TRIM(mat!AR62)</f>
        <v>FPM(5)</v>
      </c>
      <c r="AV62" s="108" t="str">
        <f>TRIM(mat!AS62)</f>
        <v>FPM(6)</v>
      </c>
      <c r="AW62" s="108" t="str">
        <f>TRIM(mat!AT62)</f>
        <v>FPM(7)</v>
      </c>
      <c r="AX62" s="108" t="str">
        <f>TRIM(mat!AU62)</f>
        <v/>
      </c>
      <c r="AY62" s="108" t="str">
        <f>TRIM(mat!AV62)</f>
        <v/>
      </c>
      <c r="AZ62" s="108" t="str">
        <f>TRIM(mat!AW62)</f>
        <v/>
      </c>
      <c r="BA62" s="108" t="str">
        <f>TRIM(mat!AX62)</f>
        <v/>
      </c>
      <c r="BB62" s="108" t="str">
        <f>TRIM(mat!AY62)</f>
        <v/>
      </c>
      <c r="BC62" s="108" t="str">
        <f>TRIM(mat!AZ62)</f>
        <v/>
      </c>
      <c r="BD62" s="108" t="str">
        <f>TRIM(mat!BA62)</f>
        <v/>
      </c>
      <c r="BE62" s="108" t="str">
        <f>TRIM(mat!BB62)</f>
        <v/>
      </c>
    </row>
    <row r="63" spans="1:57" s="101" customFormat="1">
      <c r="A63" s="100">
        <f t="shared" si="0"/>
        <v>63</v>
      </c>
      <c r="B63" s="100">
        <f t="shared" si="9"/>
        <v>3</v>
      </c>
      <c r="C63" s="100" t="str">
        <f t="shared" si="10"/>
        <v>渡版</v>
      </c>
      <c r="D63" s="100" t="str">
        <f>TRIM(mat!A63)</f>
        <v>NONLI-SPR.</v>
      </c>
      <c r="E63" s="100">
        <f>VALUE(TRIM(mat!B63))</f>
        <v>47</v>
      </c>
      <c r="F63" s="100">
        <f>VALUE(TRIM(mat!C63))</f>
        <v>17</v>
      </c>
      <c r="G63" s="100" t="str">
        <f>TRIM(mat!D63)</f>
        <v>渡版###未定義(47)</v>
      </c>
      <c r="H63" s="100">
        <f>IF(mat!E63="","",VALUE(TRIM(mat!E63)))</f>
        <v>-1</v>
      </c>
      <c r="I63" s="100">
        <f>IF(mat!F63="","",VALUE(TRIM(mat!F63)))</f>
        <v>0</v>
      </c>
      <c r="J63" s="100">
        <f>IF(mat!G63="","",VALUE(TRIM(mat!G63)))</f>
        <v>1</v>
      </c>
      <c r="K63" s="100">
        <f>IF(mat!H63="","",VALUE(TRIM(mat!H63)))</f>
        <v>0</v>
      </c>
      <c r="L63" s="100">
        <f>IF(mat!I63="","",VALUE(TRIM(mat!I63)))</f>
        <v>0</v>
      </c>
      <c r="M63" s="100">
        <f>IF(mat!J63="","",VALUE(TRIM(mat!J63)))</f>
        <v>0</v>
      </c>
      <c r="N63" s="100">
        <f>IF(mat!K63="","",VALUE(TRIM(mat!K63)))</f>
        <v>0</v>
      </c>
      <c r="O63" s="100">
        <f>IF(mat!L63="","",VALUE(TRIM(mat!L63)))</f>
        <v>-24600000</v>
      </c>
      <c r="P63" s="100">
        <f>IF(mat!M63="","",VALUE(TRIM(mat!M63)))</f>
        <v>0</v>
      </c>
      <c r="Q63" s="100">
        <f>IF(mat!N63="","",VALUE(TRIM(mat!N63)))</f>
        <v>0</v>
      </c>
      <c r="R63" s="100">
        <f>IF(mat!O63="","",VALUE(TRIM(mat!O63)))</f>
        <v>0</v>
      </c>
      <c r="S63" s="100">
        <f>IF(mat!P63="","",VALUE(TRIM(mat!P63)))</f>
        <v>0</v>
      </c>
      <c r="T63" s="100">
        <f>IF(mat!Q63="","",VALUE(TRIM(mat!Q63)))</f>
        <v>0</v>
      </c>
      <c r="U63" s="100">
        <f>IF(mat!R63="","",VALUE(TRIM(mat!R63)))</f>
        <v>0</v>
      </c>
      <c r="V63" s="100">
        <f>IF(mat!S63="","",VALUE(TRIM(mat!S63)))</f>
        <v>0</v>
      </c>
      <c r="W63" s="100">
        <f>IF(mat!T63="","",VALUE(TRIM(mat!T63)))</f>
        <v>0</v>
      </c>
      <c r="X63" s="100">
        <f>IF(mat!U63="","",VALUE(TRIM(mat!U63)))</f>
        <v>0</v>
      </c>
      <c r="Y63" s="100">
        <f>IF(mat!V63="","",VALUE(TRIM(mat!V63)))</f>
        <v>0</v>
      </c>
      <c r="Z63" s="100">
        <f>IF(mat!W63="","",VALUE(TRIM(mat!W63)))</f>
        <v>0</v>
      </c>
      <c r="AA63" s="100">
        <f>IF(mat!X63="","",VALUE(TRIM(mat!X63)))</f>
        <v>0</v>
      </c>
      <c r="AB63" s="100">
        <f>IF(mat!Y63="","",VALUE(TRIM(mat!Y63)))</f>
        <v>0</v>
      </c>
      <c r="AC63" s="100">
        <f>IF(mat!Z63="","",VALUE(TRIM(mat!Z63)))</f>
        <v>0</v>
      </c>
      <c r="AD63" s="100">
        <f>IF(mat!AA63="","",VALUE(TRIM(mat!AA63)))</f>
        <v>0</v>
      </c>
      <c r="AE63" s="100">
        <f>IF(mat!AB63="","",VALUE(TRIM(mat!AB63)))</f>
        <v>0</v>
      </c>
      <c r="AF63" s="100">
        <f>IF(mat!AC63="","",VALUE(TRIM(mat!AC63)))</f>
        <v>0</v>
      </c>
      <c r="AG63" s="100">
        <f>IF(mat!AD63="","",VALUE(TRIM(mat!AD63)))</f>
        <v>0</v>
      </c>
      <c r="AH63" s="100">
        <f>IF(mat!AE63="","",VALUE(TRIM(mat!AE63)))</f>
        <v>0</v>
      </c>
      <c r="AI63" s="100">
        <f>IF(mat!AF63="","",VALUE(TRIM(mat!AF63)))</f>
        <v>0</v>
      </c>
      <c r="AJ63" s="100">
        <f>IF(mat!AG63="","",VALUE(TRIM(mat!AG63)))</f>
        <v>0</v>
      </c>
      <c r="AK63" s="100">
        <f>IF(mat!AH63="","",VALUE(TRIM(mat!AH63)))</f>
        <v>0</v>
      </c>
      <c r="AL63" s="100">
        <f>IF(mat!AI63="","",VALUE(TRIM(mat!AI63)))</f>
        <v>0</v>
      </c>
      <c r="AM63" s="100">
        <f>IF(mat!AJ63="","",VALUE(TRIM(mat!AJ63)))</f>
        <v>0</v>
      </c>
      <c r="AN63" s="100">
        <f>IF(mat!AK63="","",VALUE(TRIM(mat!AK63)))</f>
        <v>0</v>
      </c>
      <c r="AO63" s="100">
        <f>IF(mat!AL63="","",VALUE(TRIM(mat!AL63)))</f>
        <v>0</v>
      </c>
      <c r="AP63" s="100">
        <f>IF(mat!AM63="","",VALUE(TRIM(mat!AM63)))</f>
        <v>0</v>
      </c>
      <c r="AQ63" s="100">
        <f>IF(mat!AN63="","",VALUE(TRIM(mat!AN63)))</f>
        <v>0</v>
      </c>
      <c r="AR63" s="100">
        <f>IF(mat!AO63="","",VALUE(TRIM(mat!AO63)))</f>
        <v>0</v>
      </c>
      <c r="AS63" s="100">
        <f>IF(mat!AP63="","",VALUE(TRIM(mat!AP63)))</f>
        <v>0</v>
      </c>
      <c r="AT63" s="100">
        <f>IF(mat!AQ63="","",VALUE(TRIM(mat!AQ63)))</f>
        <v>0</v>
      </c>
      <c r="AU63" s="100">
        <f>IF(mat!AR63="","",VALUE(TRIM(mat!AR63)))</f>
        <v>0</v>
      </c>
      <c r="AV63" s="100">
        <f>IF(mat!AS63="","",VALUE(TRIM(mat!AS63)))</f>
        <v>0</v>
      </c>
      <c r="AW63" s="100">
        <f>IF(mat!AT63="","",VALUE(TRIM(mat!AT63)))</f>
        <v>0</v>
      </c>
      <c r="AX63" s="100" t="str">
        <f>IF(mat!AU63="","",VALUE(TRIM(mat!AU63)))</f>
        <v/>
      </c>
      <c r="AY63" s="100" t="str">
        <f>IF(mat!AV63="","",VALUE(TRIM(mat!AV63)))</f>
        <v/>
      </c>
      <c r="AZ63" s="100" t="str">
        <f>IF(mat!AW63="","",VALUE(TRIM(mat!AW63)))</f>
        <v/>
      </c>
      <c r="BA63" s="100" t="str">
        <f>IF(mat!AX63="","",VALUE(TRIM(mat!AX63)))</f>
        <v/>
      </c>
      <c r="BB63" s="100" t="str">
        <f>IF(mat!AY63="","",VALUE(TRIM(mat!AY63)))</f>
        <v/>
      </c>
      <c r="BC63" s="100" t="str">
        <f>IF(mat!AZ63="","",VALUE(TRIM(mat!AZ63)))</f>
        <v/>
      </c>
      <c r="BD63" s="100" t="str">
        <f>IF(mat!BA63="","",VALUE(TRIM(mat!BA63)))</f>
        <v/>
      </c>
      <c r="BE63" s="100" t="str">
        <f>IF(mat!BB63="","",VALUE(TRIM(mat!BB63)))</f>
        <v/>
      </c>
    </row>
    <row r="64" spans="1:57" s="109" customFormat="1">
      <c r="A64" s="108">
        <f t="shared" si="0"/>
        <v>64</v>
      </c>
      <c r="B64" s="108"/>
      <c r="C64" s="108" t="str">
        <f>G64</f>
        <v>XHED</v>
      </c>
      <c r="D64" s="108" t="str">
        <f>TRIM(mat!A64)</f>
        <v>ELEMENT-TYPE</v>
      </c>
      <c r="E64" s="108" t="str">
        <f>TRIM(mat!B64)</f>
        <v>MA</v>
      </c>
      <c r="F64" s="108" t="str">
        <f>TRIM(mat!C64)</f>
        <v>IEL</v>
      </c>
      <c r="G64" s="108" t="str">
        <f>TRIM(mat!D64)</f>
        <v>XHED</v>
      </c>
      <c r="H64" s="108" t="str">
        <f>TRIM(mat!E64)</f>
        <v>PILEDM</v>
      </c>
      <c r="I64" s="108" t="str">
        <f>TRIM(mat!F64)</f>
        <v>SPACNG</v>
      </c>
      <c r="J64" s="108" t="str">
        <f>TRIM(mat!G64)</f>
        <v>PFACT</v>
      </c>
      <c r="K64" s="108" t="str">
        <f>TRIM(mat!H64)</f>
        <v>IUST</v>
      </c>
      <c r="L64" s="108" t="str">
        <f>TRIM(mat!I64)</f>
        <v>KILL</v>
      </c>
      <c r="M64" s="108" t="str">
        <f>TRIM(mat!J64)</f>
        <v>IRYL</v>
      </c>
      <c r="N64" s="108" t="str">
        <f>TRIM(mat!K64)</f>
        <v>ALPHAE</v>
      </c>
      <c r="O64" s="108" t="str">
        <f>TRIM(mat!L64)</f>
        <v>BETAE</v>
      </c>
      <c r="P64" s="108" t="str">
        <f>TRIM(mat!M64)</f>
        <v>EMASS</v>
      </c>
      <c r="Q64" s="108" t="str">
        <f>TRIM(mat!N64)</f>
        <v>KILLJ</v>
      </c>
      <c r="R64" s="108" t="str">
        <f>TRIM(mat!O64)</f>
        <v>TKS</v>
      </c>
      <c r="S64" s="108" t="str">
        <f>TRIM(mat!P64)</f>
        <v>CJ</v>
      </c>
      <c r="T64" s="108" t="str">
        <f>TRIM(mat!Q64)</f>
        <v>PHIJ</v>
      </c>
      <c r="U64" s="108" t="str">
        <f>TRIM(mat!R64)</f>
        <v>JUSS</v>
      </c>
      <c r="V64" s="108" t="str">
        <f>TRIM(mat!S64)</f>
        <v>JRYL</v>
      </c>
      <c r="W64" s="108" t="str">
        <f>TRIM(mat!T64)</f>
        <v>ALPHAJ</v>
      </c>
      <c r="X64" s="108" t="str">
        <f>TRIM(mat!U64)</f>
        <v>BETAJ</v>
      </c>
      <c r="Y64" s="108" t="str">
        <f>TRIM(mat!V64)</f>
        <v>FACTJ</v>
      </c>
      <c r="Z64" s="108" t="str">
        <f>TRIM(mat!W64)</f>
        <v>RJALPA</v>
      </c>
      <c r="AA64" s="108" t="str">
        <f>TRIM(mat!X64)</f>
        <v>RJBETA</v>
      </c>
      <c r="AB64" s="108" t="str">
        <f>TRIM(mat!Y64)</f>
        <v>JAB</v>
      </c>
      <c r="AC64" s="108" t="str">
        <f>TRIM(mat!Z64)</f>
        <v/>
      </c>
      <c r="AD64" s="108" t="str">
        <f>TRIM(mat!AA64)</f>
        <v/>
      </c>
      <c r="AE64" s="108" t="str">
        <f>TRIM(mat!AB64)</f>
        <v/>
      </c>
      <c r="AF64" s="108" t="str">
        <f>TRIM(mat!AC64)</f>
        <v/>
      </c>
      <c r="AG64" s="108" t="str">
        <f>TRIM(mat!AD64)</f>
        <v/>
      </c>
      <c r="AH64" s="108" t="str">
        <f>TRIM(mat!AE64)</f>
        <v/>
      </c>
      <c r="AI64" s="108" t="str">
        <f>TRIM(mat!AF64)</f>
        <v/>
      </c>
      <c r="AJ64" s="108" t="str">
        <f>TRIM(mat!AG64)</f>
        <v/>
      </c>
      <c r="AK64" s="108" t="str">
        <f>TRIM(mat!AH64)</f>
        <v/>
      </c>
      <c r="AL64" s="108" t="str">
        <f>TRIM(mat!AI64)</f>
        <v/>
      </c>
      <c r="AM64" s="108" t="str">
        <f>TRIM(mat!AJ64)</f>
        <v/>
      </c>
      <c r="AN64" s="108" t="str">
        <f>TRIM(mat!AK64)</f>
        <v/>
      </c>
      <c r="AO64" s="108" t="str">
        <f>TRIM(mat!AL64)</f>
        <v/>
      </c>
      <c r="AP64" s="108" t="str">
        <f>TRIM(mat!AM64)</f>
        <v/>
      </c>
      <c r="AQ64" s="108" t="str">
        <f>TRIM(mat!AN64)</f>
        <v/>
      </c>
      <c r="AR64" s="108" t="str">
        <f>TRIM(mat!AO64)</f>
        <v/>
      </c>
      <c r="AS64" s="108" t="str">
        <f>TRIM(mat!AP64)</f>
        <v/>
      </c>
      <c r="AT64" s="108" t="str">
        <f>TRIM(mat!AQ64)</f>
        <v/>
      </c>
      <c r="AU64" s="108" t="str">
        <f>TRIM(mat!AR64)</f>
        <v/>
      </c>
      <c r="AV64" s="108" t="str">
        <f>TRIM(mat!AS64)</f>
        <v/>
      </c>
      <c r="AW64" s="108" t="str">
        <f>TRIM(mat!AT64)</f>
        <v/>
      </c>
      <c r="AX64" s="108" t="str">
        <f>TRIM(mat!AU64)</f>
        <v/>
      </c>
      <c r="AY64" s="108" t="str">
        <f>TRIM(mat!AV64)</f>
        <v/>
      </c>
      <c r="AZ64" s="108" t="str">
        <f>TRIM(mat!AW64)</f>
        <v/>
      </c>
      <c r="BA64" s="108" t="str">
        <f>TRIM(mat!AX64)</f>
        <v/>
      </c>
      <c r="BB64" s="108" t="str">
        <f>TRIM(mat!AY64)</f>
        <v/>
      </c>
      <c r="BC64" s="108" t="str">
        <f>TRIM(mat!AZ64)</f>
        <v/>
      </c>
      <c r="BD64" s="108" t="str">
        <f>TRIM(mat!BA64)</f>
        <v/>
      </c>
      <c r="BE64" s="108" t="str">
        <f>TRIM(mat!BB64)</f>
        <v/>
      </c>
    </row>
    <row r="65" spans="1:57" s="101" customFormat="1">
      <c r="A65" s="100">
        <f t="shared" si="0"/>
        <v>65</v>
      </c>
      <c r="B65" s="100">
        <f t="shared" si="9"/>
        <v>11</v>
      </c>
      <c r="C65" s="100" t="str">
        <f t="shared" si="10"/>
        <v>海側杭　相互作用ばね</v>
      </c>
      <c r="D65" s="100" t="str">
        <f>TRIM(mat!A65)</f>
        <v>PILE-SOIL</v>
      </c>
      <c r="E65" s="100">
        <f>VALUE(TRIM(mat!B65))</f>
        <v>51</v>
      </c>
      <c r="F65" s="100">
        <f>VALUE(TRIM(mat!C65))</f>
        <v>18</v>
      </c>
      <c r="G65" s="100" t="str">
        <f>TRIM(mat!D65)</f>
        <v>海側杭　相互作用ばね###未定義(51)</v>
      </c>
      <c r="H65" s="100">
        <f>IF(mat!E65="","",VALUE(TRIM(mat!E65)))</f>
        <v>0.7</v>
      </c>
      <c r="I65" s="100">
        <f>IF(mat!F65="","",VALUE(TRIM(mat!F65)))</f>
        <v>7.1429999999999998</v>
      </c>
      <c r="J65" s="100">
        <f>IF(mat!G65="","",VALUE(TRIM(mat!G65)))</f>
        <v>0</v>
      </c>
      <c r="K65" s="100">
        <f>IF(mat!H65="","",VALUE(TRIM(mat!H65)))</f>
        <v>2</v>
      </c>
      <c r="L65" s="100">
        <f>IF(mat!I65="","",VALUE(TRIM(mat!I65)))</f>
        <v>0</v>
      </c>
      <c r="M65" s="100">
        <f>IF(mat!J65="","",VALUE(TRIM(mat!J65)))</f>
        <v>0</v>
      </c>
      <c r="N65" s="100">
        <f>IF(mat!K65="","",VALUE(TRIM(mat!K65)))</f>
        <v>0</v>
      </c>
      <c r="O65" s="100">
        <f>IF(mat!L65="","",VALUE(TRIM(mat!L65)))</f>
        <v>0</v>
      </c>
      <c r="P65" s="100">
        <f>IF(mat!M65="","",VALUE(TRIM(mat!M65)))</f>
        <v>0</v>
      </c>
      <c r="Q65" s="100">
        <f>IF(mat!N65="","",VALUE(TRIM(mat!N65)))</f>
        <v>0</v>
      </c>
      <c r="R65" s="100">
        <f>IF(mat!O65="","",VALUE(TRIM(mat!O65)))</f>
        <v>0</v>
      </c>
      <c r="S65" s="100">
        <f>IF(mat!P65="","",VALUE(TRIM(mat!P65)))</f>
        <v>0</v>
      </c>
      <c r="T65" s="100">
        <f>IF(mat!Q65="","",VALUE(TRIM(mat!Q65)))</f>
        <v>0</v>
      </c>
      <c r="U65" s="100">
        <f>IF(mat!R65="","",VALUE(TRIM(mat!R65)))</f>
        <v>0</v>
      </c>
      <c r="V65" s="100">
        <f>IF(mat!S65="","",VALUE(TRIM(mat!S65)))</f>
        <v>0</v>
      </c>
      <c r="W65" s="100">
        <f>IF(mat!T65="","",VALUE(TRIM(mat!T65)))</f>
        <v>0</v>
      </c>
      <c r="X65" s="100">
        <f>IF(mat!U65="","",VALUE(TRIM(mat!U65)))</f>
        <v>0</v>
      </c>
      <c r="Y65" s="100">
        <f>IF(mat!V65="","",VALUE(TRIM(mat!V65)))</f>
        <v>0</v>
      </c>
      <c r="Z65" s="100">
        <f>IF(mat!W65="","",VALUE(TRIM(mat!W65)))</f>
        <v>0</v>
      </c>
      <c r="AA65" s="100">
        <f>IF(mat!X65="","",VALUE(TRIM(mat!X65)))</f>
        <v>0</v>
      </c>
      <c r="AB65" s="100">
        <f>IF(mat!Y65="","",VALUE(TRIM(mat!Y65)))</f>
        <v>0</v>
      </c>
      <c r="AC65" s="100" t="str">
        <f>IF(mat!Z65="","",VALUE(TRIM(mat!Z65)))</f>
        <v/>
      </c>
      <c r="AD65" s="100" t="str">
        <f>IF(mat!AA65="","",VALUE(TRIM(mat!AA65)))</f>
        <v/>
      </c>
      <c r="AE65" s="100" t="str">
        <f>IF(mat!AB65="","",VALUE(TRIM(mat!AB65)))</f>
        <v/>
      </c>
      <c r="AF65" s="100" t="str">
        <f>IF(mat!AC65="","",VALUE(TRIM(mat!AC65)))</f>
        <v/>
      </c>
      <c r="AG65" s="100" t="str">
        <f>IF(mat!AD65="","",VALUE(TRIM(mat!AD65)))</f>
        <v/>
      </c>
      <c r="AH65" s="100" t="str">
        <f>IF(mat!AE65="","",VALUE(TRIM(mat!AE65)))</f>
        <v/>
      </c>
      <c r="AI65" s="100" t="str">
        <f>IF(mat!AF65="","",VALUE(TRIM(mat!AF65)))</f>
        <v/>
      </c>
      <c r="AJ65" s="100" t="str">
        <f>IF(mat!AG65="","",VALUE(TRIM(mat!AG65)))</f>
        <v/>
      </c>
      <c r="AK65" s="100" t="str">
        <f>IF(mat!AH65="","",VALUE(TRIM(mat!AH65)))</f>
        <v/>
      </c>
      <c r="AL65" s="100" t="str">
        <f>IF(mat!AI65="","",VALUE(TRIM(mat!AI65)))</f>
        <v/>
      </c>
      <c r="AM65" s="100" t="str">
        <f>IF(mat!AJ65="","",VALUE(TRIM(mat!AJ65)))</f>
        <v/>
      </c>
      <c r="AN65" s="100" t="str">
        <f>IF(mat!AK65="","",VALUE(TRIM(mat!AK65)))</f>
        <v/>
      </c>
      <c r="AO65" s="100" t="str">
        <f>IF(mat!AL65="","",VALUE(TRIM(mat!AL65)))</f>
        <v/>
      </c>
      <c r="AP65" s="100" t="str">
        <f>IF(mat!AM65="","",VALUE(TRIM(mat!AM65)))</f>
        <v/>
      </c>
      <c r="AQ65" s="100" t="str">
        <f>IF(mat!AN65="","",VALUE(TRIM(mat!AN65)))</f>
        <v/>
      </c>
      <c r="AR65" s="100" t="str">
        <f>IF(mat!AO65="","",VALUE(TRIM(mat!AO65)))</f>
        <v/>
      </c>
      <c r="AS65" s="100" t="str">
        <f>IF(mat!AP65="","",VALUE(TRIM(mat!AP65)))</f>
        <v/>
      </c>
      <c r="AT65" s="100" t="str">
        <f>IF(mat!AQ65="","",VALUE(TRIM(mat!AQ65)))</f>
        <v/>
      </c>
      <c r="AU65" s="100" t="str">
        <f>IF(mat!AR65="","",VALUE(TRIM(mat!AR65)))</f>
        <v/>
      </c>
      <c r="AV65" s="100" t="str">
        <f>IF(mat!AS65="","",VALUE(TRIM(mat!AS65)))</f>
        <v/>
      </c>
      <c r="AW65" s="100" t="str">
        <f>IF(mat!AT65="","",VALUE(TRIM(mat!AT65)))</f>
        <v/>
      </c>
      <c r="AX65" s="100" t="str">
        <f>IF(mat!AU65="","",VALUE(TRIM(mat!AU65)))</f>
        <v/>
      </c>
      <c r="AY65" s="100" t="str">
        <f>IF(mat!AV65="","",VALUE(TRIM(mat!AV65)))</f>
        <v/>
      </c>
      <c r="AZ65" s="100" t="str">
        <f>IF(mat!AW65="","",VALUE(TRIM(mat!AW65)))</f>
        <v/>
      </c>
      <c r="BA65" s="100" t="str">
        <f>IF(mat!AX65="","",VALUE(TRIM(mat!AX65)))</f>
        <v/>
      </c>
      <c r="BB65" s="100" t="str">
        <f>IF(mat!AY65="","",VALUE(TRIM(mat!AY65)))</f>
        <v/>
      </c>
      <c r="BC65" s="100" t="str">
        <f>IF(mat!AZ65="","",VALUE(TRIM(mat!AZ65)))</f>
        <v/>
      </c>
      <c r="BD65" s="100" t="str">
        <f>IF(mat!BA65="","",VALUE(TRIM(mat!BA65)))</f>
        <v/>
      </c>
      <c r="BE65" s="100" t="str">
        <f>IF(mat!BB65="","",VALUE(TRIM(mat!BB65)))</f>
        <v/>
      </c>
    </row>
    <row r="66" spans="1:57" s="101" customFormat="1">
      <c r="A66" s="100">
        <f t="shared" si="0"/>
        <v>66</v>
      </c>
      <c r="B66" s="100">
        <f t="shared" si="9"/>
        <v>11</v>
      </c>
      <c r="C66" s="100" t="str">
        <f t="shared" si="10"/>
        <v>中間杭　相互作用ばね</v>
      </c>
      <c r="D66" s="100" t="str">
        <f>TRIM(mat!A66)</f>
        <v>PILE-SOIL</v>
      </c>
      <c r="E66" s="100">
        <f>VALUE(TRIM(mat!B66))</f>
        <v>52</v>
      </c>
      <c r="F66" s="100">
        <f>VALUE(TRIM(mat!C66))</f>
        <v>18</v>
      </c>
      <c r="G66" s="100" t="str">
        <f>TRIM(mat!D66)</f>
        <v>中間杭　相互作用ばね###未定義(52)</v>
      </c>
      <c r="H66" s="100">
        <f>IF(mat!E66="","",VALUE(TRIM(mat!E66)))</f>
        <v>0.7</v>
      </c>
      <c r="I66" s="100">
        <f>IF(mat!F66="","",VALUE(TRIM(mat!F66)))</f>
        <v>7.1429999999999998</v>
      </c>
      <c r="J66" s="100">
        <f>IF(mat!G66="","",VALUE(TRIM(mat!G66)))</f>
        <v>0</v>
      </c>
      <c r="K66" s="100">
        <f>IF(mat!H66="","",VALUE(TRIM(mat!H66)))</f>
        <v>2</v>
      </c>
      <c r="L66" s="100">
        <f>IF(mat!I66="","",VALUE(TRIM(mat!I66)))</f>
        <v>0</v>
      </c>
      <c r="M66" s="100">
        <f>IF(mat!J66="","",VALUE(TRIM(mat!J66)))</f>
        <v>0</v>
      </c>
      <c r="N66" s="100">
        <f>IF(mat!K66="","",VALUE(TRIM(mat!K66)))</f>
        <v>0</v>
      </c>
      <c r="O66" s="100">
        <f>IF(mat!L66="","",VALUE(TRIM(mat!L66)))</f>
        <v>0</v>
      </c>
      <c r="P66" s="100">
        <f>IF(mat!M66="","",VALUE(TRIM(mat!M66)))</f>
        <v>0</v>
      </c>
      <c r="Q66" s="100">
        <f>IF(mat!N66="","",VALUE(TRIM(mat!N66)))</f>
        <v>0</v>
      </c>
      <c r="R66" s="100">
        <f>IF(mat!O66="","",VALUE(TRIM(mat!O66)))</f>
        <v>0</v>
      </c>
      <c r="S66" s="100">
        <f>IF(mat!P66="","",VALUE(TRIM(mat!P66)))</f>
        <v>0</v>
      </c>
      <c r="T66" s="100">
        <f>IF(mat!Q66="","",VALUE(TRIM(mat!Q66)))</f>
        <v>0</v>
      </c>
      <c r="U66" s="100">
        <f>IF(mat!R66="","",VALUE(TRIM(mat!R66)))</f>
        <v>0</v>
      </c>
      <c r="V66" s="100">
        <f>IF(mat!S66="","",VALUE(TRIM(mat!S66)))</f>
        <v>0</v>
      </c>
      <c r="W66" s="100">
        <f>IF(mat!T66="","",VALUE(TRIM(mat!T66)))</f>
        <v>0</v>
      </c>
      <c r="X66" s="100">
        <f>IF(mat!U66="","",VALUE(TRIM(mat!U66)))</f>
        <v>0</v>
      </c>
      <c r="Y66" s="100">
        <f>IF(mat!V66="","",VALUE(TRIM(mat!V66)))</f>
        <v>0</v>
      </c>
      <c r="Z66" s="100">
        <f>IF(mat!W66="","",VALUE(TRIM(mat!W66)))</f>
        <v>0</v>
      </c>
      <c r="AA66" s="100">
        <f>IF(mat!X66="","",VALUE(TRIM(mat!X66)))</f>
        <v>0</v>
      </c>
      <c r="AB66" s="100">
        <f>IF(mat!Y66="","",VALUE(TRIM(mat!Y66)))</f>
        <v>0</v>
      </c>
      <c r="AC66" s="100" t="str">
        <f>IF(mat!Z66="","",VALUE(TRIM(mat!Z66)))</f>
        <v/>
      </c>
      <c r="AD66" s="100" t="str">
        <f>IF(mat!AA66="","",VALUE(TRIM(mat!AA66)))</f>
        <v/>
      </c>
      <c r="AE66" s="100" t="str">
        <f>IF(mat!AB66="","",VALUE(TRIM(mat!AB66)))</f>
        <v/>
      </c>
      <c r="AF66" s="100" t="str">
        <f>IF(mat!AC66="","",VALUE(TRIM(mat!AC66)))</f>
        <v/>
      </c>
      <c r="AG66" s="100" t="str">
        <f>IF(mat!AD66="","",VALUE(TRIM(mat!AD66)))</f>
        <v/>
      </c>
      <c r="AH66" s="100" t="str">
        <f>IF(mat!AE66="","",VALUE(TRIM(mat!AE66)))</f>
        <v/>
      </c>
      <c r="AI66" s="100" t="str">
        <f>IF(mat!AF66="","",VALUE(TRIM(mat!AF66)))</f>
        <v/>
      </c>
      <c r="AJ66" s="100" t="str">
        <f>IF(mat!AG66="","",VALUE(TRIM(mat!AG66)))</f>
        <v/>
      </c>
      <c r="AK66" s="100" t="str">
        <f>IF(mat!AH66="","",VALUE(TRIM(mat!AH66)))</f>
        <v/>
      </c>
      <c r="AL66" s="100" t="str">
        <f>IF(mat!AI66="","",VALUE(TRIM(mat!AI66)))</f>
        <v/>
      </c>
      <c r="AM66" s="100" t="str">
        <f>IF(mat!AJ66="","",VALUE(TRIM(mat!AJ66)))</f>
        <v/>
      </c>
      <c r="AN66" s="100" t="str">
        <f>IF(mat!AK66="","",VALUE(TRIM(mat!AK66)))</f>
        <v/>
      </c>
      <c r="AO66" s="100" t="str">
        <f>IF(mat!AL66="","",VALUE(TRIM(mat!AL66)))</f>
        <v/>
      </c>
      <c r="AP66" s="100" t="str">
        <f>IF(mat!AM66="","",VALUE(TRIM(mat!AM66)))</f>
        <v/>
      </c>
      <c r="AQ66" s="100" t="str">
        <f>IF(mat!AN66="","",VALUE(TRIM(mat!AN66)))</f>
        <v/>
      </c>
      <c r="AR66" s="100" t="str">
        <f>IF(mat!AO66="","",VALUE(TRIM(mat!AO66)))</f>
        <v/>
      </c>
      <c r="AS66" s="100" t="str">
        <f>IF(mat!AP66="","",VALUE(TRIM(mat!AP66)))</f>
        <v/>
      </c>
      <c r="AT66" s="100" t="str">
        <f>IF(mat!AQ66="","",VALUE(TRIM(mat!AQ66)))</f>
        <v/>
      </c>
      <c r="AU66" s="100" t="str">
        <f>IF(mat!AR66="","",VALUE(TRIM(mat!AR66)))</f>
        <v/>
      </c>
      <c r="AV66" s="100" t="str">
        <f>IF(mat!AS66="","",VALUE(TRIM(mat!AS66)))</f>
        <v/>
      </c>
      <c r="AW66" s="100" t="str">
        <f>IF(mat!AT66="","",VALUE(TRIM(mat!AT66)))</f>
        <v/>
      </c>
      <c r="AX66" s="100" t="str">
        <f>IF(mat!AU66="","",VALUE(TRIM(mat!AU66)))</f>
        <v/>
      </c>
      <c r="AY66" s="100" t="str">
        <f>IF(mat!AV66="","",VALUE(TRIM(mat!AV66)))</f>
        <v/>
      </c>
      <c r="AZ66" s="100" t="str">
        <f>IF(mat!AW66="","",VALUE(TRIM(mat!AW66)))</f>
        <v/>
      </c>
      <c r="BA66" s="100" t="str">
        <f>IF(mat!AX66="","",VALUE(TRIM(mat!AX66)))</f>
        <v/>
      </c>
      <c r="BB66" s="100" t="str">
        <f>IF(mat!AY66="","",VALUE(TRIM(mat!AY66)))</f>
        <v/>
      </c>
      <c r="BC66" s="100" t="str">
        <f>IF(mat!AZ66="","",VALUE(TRIM(mat!AZ66)))</f>
        <v/>
      </c>
      <c r="BD66" s="100" t="str">
        <f>IF(mat!BA66="","",VALUE(TRIM(mat!BA66)))</f>
        <v/>
      </c>
      <c r="BE66" s="100" t="str">
        <f>IF(mat!BB66="","",VALUE(TRIM(mat!BB66)))</f>
        <v/>
      </c>
    </row>
    <row r="67" spans="1:57" s="101" customFormat="1">
      <c r="A67" s="100">
        <f t="shared" si="0"/>
        <v>67</v>
      </c>
      <c r="B67" s="100">
        <f t="shared" si="9"/>
        <v>11</v>
      </c>
      <c r="C67" s="100" t="str">
        <f t="shared" si="10"/>
        <v>陸側杭　相互作用ばね</v>
      </c>
      <c r="D67" s="100" t="str">
        <f>TRIM(mat!A67)</f>
        <v>PILE-SOIL</v>
      </c>
      <c r="E67" s="100">
        <f>VALUE(TRIM(mat!B67))</f>
        <v>53</v>
      </c>
      <c r="F67" s="100">
        <f>VALUE(TRIM(mat!C67))</f>
        <v>18</v>
      </c>
      <c r="G67" s="100" t="str">
        <f>TRIM(mat!D67)</f>
        <v>陸側杭　相互作用ばね###未定義(53)</v>
      </c>
      <c r="H67" s="100">
        <f>IF(mat!E67="","",VALUE(TRIM(mat!E67)))</f>
        <v>0.7</v>
      </c>
      <c r="I67" s="100">
        <f>IF(mat!F67="","",VALUE(TRIM(mat!F67)))</f>
        <v>7.1429999999999998</v>
      </c>
      <c r="J67" s="100">
        <f>IF(mat!G67="","",VALUE(TRIM(mat!G67)))</f>
        <v>0</v>
      </c>
      <c r="K67" s="100">
        <f>IF(mat!H67="","",VALUE(TRIM(mat!H67)))</f>
        <v>2</v>
      </c>
      <c r="L67" s="100">
        <f>IF(mat!I67="","",VALUE(TRIM(mat!I67)))</f>
        <v>0</v>
      </c>
      <c r="M67" s="100">
        <f>IF(mat!J67="","",VALUE(TRIM(mat!J67)))</f>
        <v>0</v>
      </c>
      <c r="N67" s="100">
        <f>IF(mat!K67="","",VALUE(TRIM(mat!K67)))</f>
        <v>0</v>
      </c>
      <c r="O67" s="100">
        <f>IF(mat!L67="","",VALUE(TRIM(mat!L67)))</f>
        <v>0</v>
      </c>
      <c r="P67" s="100">
        <f>IF(mat!M67="","",VALUE(TRIM(mat!M67)))</f>
        <v>0</v>
      </c>
      <c r="Q67" s="100">
        <f>IF(mat!N67="","",VALUE(TRIM(mat!N67)))</f>
        <v>0</v>
      </c>
      <c r="R67" s="100">
        <f>IF(mat!O67="","",VALUE(TRIM(mat!O67)))</f>
        <v>0</v>
      </c>
      <c r="S67" s="100">
        <f>IF(mat!P67="","",VALUE(TRIM(mat!P67)))</f>
        <v>0</v>
      </c>
      <c r="T67" s="100">
        <f>IF(mat!Q67="","",VALUE(TRIM(mat!Q67)))</f>
        <v>0</v>
      </c>
      <c r="U67" s="100">
        <f>IF(mat!R67="","",VALUE(TRIM(mat!R67)))</f>
        <v>0</v>
      </c>
      <c r="V67" s="100">
        <f>IF(mat!S67="","",VALUE(TRIM(mat!S67)))</f>
        <v>0</v>
      </c>
      <c r="W67" s="100">
        <f>IF(mat!T67="","",VALUE(TRIM(mat!T67)))</f>
        <v>0</v>
      </c>
      <c r="X67" s="100">
        <f>IF(mat!U67="","",VALUE(TRIM(mat!U67)))</f>
        <v>0</v>
      </c>
      <c r="Y67" s="100">
        <f>IF(mat!V67="","",VALUE(TRIM(mat!V67)))</f>
        <v>0</v>
      </c>
      <c r="Z67" s="100">
        <f>IF(mat!W67="","",VALUE(TRIM(mat!W67)))</f>
        <v>0</v>
      </c>
      <c r="AA67" s="100">
        <f>IF(mat!X67="","",VALUE(TRIM(mat!X67)))</f>
        <v>0</v>
      </c>
      <c r="AB67" s="100">
        <f>IF(mat!Y67="","",VALUE(TRIM(mat!Y67)))</f>
        <v>0</v>
      </c>
      <c r="AC67" s="100" t="str">
        <f>IF(mat!Z67="","",VALUE(TRIM(mat!Z67)))</f>
        <v/>
      </c>
      <c r="AD67" s="100" t="str">
        <f>IF(mat!AA67="","",VALUE(TRIM(mat!AA67)))</f>
        <v/>
      </c>
      <c r="AE67" s="100" t="str">
        <f>IF(mat!AB67="","",VALUE(TRIM(mat!AB67)))</f>
        <v/>
      </c>
      <c r="AF67" s="100" t="str">
        <f>IF(mat!AC67="","",VALUE(TRIM(mat!AC67)))</f>
        <v/>
      </c>
      <c r="AG67" s="100" t="str">
        <f>IF(mat!AD67="","",VALUE(TRIM(mat!AD67)))</f>
        <v/>
      </c>
      <c r="AH67" s="100" t="str">
        <f>IF(mat!AE67="","",VALUE(TRIM(mat!AE67)))</f>
        <v/>
      </c>
      <c r="AI67" s="100" t="str">
        <f>IF(mat!AF67="","",VALUE(TRIM(mat!AF67)))</f>
        <v/>
      </c>
      <c r="AJ67" s="100" t="str">
        <f>IF(mat!AG67="","",VALUE(TRIM(mat!AG67)))</f>
        <v/>
      </c>
      <c r="AK67" s="100" t="str">
        <f>IF(mat!AH67="","",VALUE(TRIM(mat!AH67)))</f>
        <v/>
      </c>
      <c r="AL67" s="100" t="str">
        <f>IF(mat!AI67="","",VALUE(TRIM(mat!AI67)))</f>
        <v/>
      </c>
      <c r="AM67" s="100" t="str">
        <f>IF(mat!AJ67="","",VALUE(TRIM(mat!AJ67)))</f>
        <v/>
      </c>
      <c r="AN67" s="100" t="str">
        <f>IF(mat!AK67="","",VALUE(TRIM(mat!AK67)))</f>
        <v/>
      </c>
      <c r="AO67" s="100" t="str">
        <f>IF(mat!AL67="","",VALUE(TRIM(mat!AL67)))</f>
        <v/>
      </c>
      <c r="AP67" s="100" t="str">
        <f>IF(mat!AM67="","",VALUE(TRIM(mat!AM67)))</f>
        <v/>
      </c>
      <c r="AQ67" s="100" t="str">
        <f>IF(mat!AN67="","",VALUE(TRIM(mat!AN67)))</f>
        <v/>
      </c>
      <c r="AR67" s="100" t="str">
        <f>IF(mat!AO67="","",VALUE(TRIM(mat!AO67)))</f>
        <v/>
      </c>
      <c r="AS67" s="100" t="str">
        <f>IF(mat!AP67="","",VALUE(TRIM(mat!AP67)))</f>
        <v/>
      </c>
      <c r="AT67" s="100" t="str">
        <f>IF(mat!AQ67="","",VALUE(TRIM(mat!AQ67)))</f>
        <v/>
      </c>
      <c r="AU67" s="100" t="str">
        <f>IF(mat!AR67="","",VALUE(TRIM(mat!AR67)))</f>
        <v/>
      </c>
      <c r="AV67" s="100" t="str">
        <f>IF(mat!AS67="","",VALUE(TRIM(mat!AS67)))</f>
        <v/>
      </c>
      <c r="AW67" s="100" t="str">
        <f>IF(mat!AT67="","",VALUE(TRIM(mat!AT67)))</f>
        <v/>
      </c>
      <c r="AX67" s="100" t="str">
        <f>IF(mat!AU67="","",VALUE(TRIM(mat!AU67)))</f>
        <v/>
      </c>
      <c r="AY67" s="100" t="str">
        <f>IF(mat!AV67="","",VALUE(TRIM(mat!AV67)))</f>
        <v/>
      </c>
      <c r="AZ67" s="100" t="str">
        <f>IF(mat!AW67="","",VALUE(TRIM(mat!AW67)))</f>
        <v/>
      </c>
      <c r="BA67" s="100" t="str">
        <f>IF(mat!AX67="","",VALUE(TRIM(mat!AX67)))</f>
        <v/>
      </c>
      <c r="BB67" s="100" t="str">
        <f>IF(mat!AY67="","",VALUE(TRIM(mat!AY67)))</f>
        <v/>
      </c>
      <c r="BC67" s="100" t="str">
        <f>IF(mat!AZ67="","",VALUE(TRIM(mat!AZ67)))</f>
        <v/>
      </c>
      <c r="BD67" s="100" t="str">
        <f>IF(mat!BA67="","",VALUE(TRIM(mat!BA67)))</f>
        <v/>
      </c>
      <c r="BE67" s="100" t="str">
        <f>IF(mat!BB67="","",VALUE(TRIM(mat!BB67)))</f>
        <v/>
      </c>
    </row>
    <row r="68" spans="1:57" s="109" customFormat="1">
      <c r="A68" s="108">
        <f t="shared" si="0"/>
        <v>68</v>
      </c>
      <c r="B68" s="108"/>
      <c r="C68" s="108" t="str">
        <f>G68</f>
        <v>XHED</v>
      </c>
      <c r="D68" s="108" t="str">
        <f>TRIM(mat!A68)</f>
        <v>ELEMENT-TYPE</v>
      </c>
      <c r="E68" s="108" t="str">
        <f>TRIM(mat!B68)</f>
        <v>MA</v>
      </c>
      <c r="F68" s="108" t="str">
        <f>TRIM(mat!C68)</f>
        <v>IEL</v>
      </c>
      <c r="G68" s="108" t="str">
        <f>TRIM(mat!D68)</f>
        <v>XHED</v>
      </c>
      <c r="H68" s="108" t="str">
        <f>TRIM(mat!E68)</f>
        <v>RHO</v>
      </c>
      <c r="I68" s="108" t="str">
        <f>TRIM(mat!F68)</f>
        <v>PN</v>
      </c>
      <c r="J68" s="108" t="str">
        <f>TRIM(mat!G68)</f>
        <v>WKF</v>
      </c>
      <c r="K68" s="108" t="str">
        <f>TRIM(mat!H68)</f>
        <v>L</v>
      </c>
      <c r="L68" s="108" t="str">
        <f>TRIM(mat!I68)</f>
        <v>KILL</v>
      </c>
      <c r="M68" s="108" t="str">
        <f>TRIM(mat!J68)</f>
        <v>WIDTH</v>
      </c>
      <c r="N68" s="108" t="str">
        <f>TRIM(mat!K68)</f>
        <v>IRYL</v>
      </c>
      <c r="O68" s="108" t="str">
        <f>TRIM(mat!L68)</f>
        <v>ALPHA</v>
      </c>
      <c r="P68" s="108" t="str">
        <f>TRIM(mat!M68)</f>
        <v>BETA</v>
      </c>
      <c r="Q68" s="108" t="str">
        <f>TRIM(mat!N68)</f>
        <v/>
      </c>
      <c r="R68" s="108" t="str">
        <f>TRIM(mat!O68)</f>
        <v/>
      </c>
      <c r="S68" s="108" t="str">
        <f>TRIM(mat!P68)</f>
        <v/>
      </c>
      <c r="T68" s="108" t="str">
        <f>TRIM(mat!Q68)</f>
        <v/>
      </c>
      <c r="U68" s="108" t="str">
        <f>TRIM(mat!R68)</f>
        <v/>
      </c>
      <c r="V68" s="108" t="str">
        <f>TRIM(mat!S68)</f>
        <v/>
      </c>
      <c r="W68" s="108" t="str">
        <f>TRIM(mat!T68)</f>
        <v/>
      </c>
      <c r="X68" s="108" t="str">
        <f>TRIM(mat!U68)</f>
        <v/>
      </c>
      <c r="Y68" s="108" t="str">
        <f>TRIM(mat!V68)</f>
        <v/>
      </c>
      <c r="Z68" s="108" t="str">
        <f>TRIM(mat!W68)</f>
        <v/>
      </c>
      <c r="AA68" s="108" t="str">
        <f>TRIM(mat!X68)</f>
        <v/>
      </c>
      <c r="AB68" s="108" t="str">
        <f>TRIM(mat!Y68)</f>
        <v/>
      </c>
      <c r="AC68" s="108" t="str">
        <f>TRIM(mat!Z68)</f>
        <v/>
      </c>
      <c r="AD68" s="108" t="str">
        <f>TRIM(mat!AA68)</f>
        <v/>
      </c>
      <c r="AE68" s="108" t="str">
        <f>TRIM(mat!AB68)</f>
        <v/>
      </c>
      <c r="AF68" s="108" t="str">
        <f>TRIM(mat!AC68)</f>
        <v/>
      </c>
      <c r="AG68" s="108" t="str">
        <f>TRIM(mat!AD68)</f>
        <v/>
      </c>
      <c r="AH68" s="108" t="str">
        <f>TRIM(mat!AE68)</f>
        <v/>
      </c>
      <c r="AI68" s="108" t="str">
        <f>TRIM(mat!AF68)</f>
        <v/>
      </c>
      <c r="AJ68" s="108" t="str">
        <f>TRIM(mat!AG68)</f>
        <v/>
      </c>
      <c r="AK68" s="108" t="str">
        <f>TRIM(mat!AH68)</f>
        <v/>
      </c>
      <c r="AL68" s="108" t="str">
        <f>TRIM(mat!AI68)</f>
        <v/>
      </c>
      <c r="AM68" s="108" t="str">
        <f>TRIM(mat!AJ68)</f>
        <v/>
      </c>
      <c r="AN68" s="108" t="str">
        <f>TRIM(mat!AK68)</f>
        <v/>
      </c>
      <c r="AO68" s="108" t="str">
        <f>TRIM(mat!AL68)</f>
        <v/>
      </c>
      <c r="AP68" s="108" t="str">
        <f>TRIM(mat!AM68)</f>
        <v/>
      </c>
      <c r="AQ68" s="108" t="str">
        <f>TRIM(mat!AN68)</f>
        <v/>
      </c>
      <c r="AR68" s="108" t="str">
        <f>TRIM(mat!AO68)</f>
        <v/>
      </c>
      <c r="AS68" s="108" t="str">
        <f>TRIM(mat!AP68)</f>
        <v/>
      </c>
      <c r="AT68" s="108" t="str">
        <f>TRIM(mat!AQ68)</f>
        <v/>
      </c>
      <c r="AU68" s="108" t="str">
        <f>TRIM(mat!AR68)</f>
        <v/>
      </c>
      <c r="AV68" s="108" t="str">
        <f>TRIM(mat!AS68)</f>
        <v/>
      </c>
      <c r="AW68" s="108" t="str">
        <f>TRIM(mat!AT68)</f>
        <v/>
      </c>
      <c r="AX68" s="108" t="str">
        <f>TRIM(mat!AU68)</f>
        <v/>
      </c>
      <c r="AY68" s="108" t="str">
        <f>TRIM(mat!AV68)</f>
        <v/>
      </c>
      <c r="AZ68" s="108" t="str">
        <f>TRIM(mat!AW68)</f>
        <v/>
      </c>
      <c r="BA68" s="108" t="str">
        <f>TRIM(mat!AX68)</f>
        <v/>
      </c>
      <c r="BB68" s="108" t="str">
        <f>TRIM(mat!AY68)</f>
        <v/>
      </c>
      <c r="BC68" s="108" t="str">
        <f>TRIM(mat!AZ68)</f>
        <v/>
      </c>
      <c r="BD68" s="108" t="str">
        <f>TRIM(mat!BA68)</f>
        <v/>
      </c>
      <c r="BE68" s="108" t="str">
        <f>TRIM(mat!BB68)</f>
        <v/>
      </c>
    </row>
    <row r="69" spans="1:57" s="101" customFormat="1">
      <c r="A69" s="100">
        <f t="shared" si="0"/>
        <v>69</v>
      </c>
      <c r="B69" s="100">
        <f t="shared" si="9"/>
        <v>4</v>
      </c>
      <c r="C69" s="100" t="str">
        <f t="shared" si="10"/>
        <v>As1</v>
      </c>
      <c r="D69" s="100" t="str">
        <f>TRIM(mat!A69)</f>
        <v>POREWATER UD</v>
      </c>
      <c r="E69" s="100">
        <f>VALUE(TRIM(mat!B69))</f>
        <v>500</v>
      </c>
      <c r="F69" s="100">
        <f>VALUE(TRIM(mat!C69))</f>
        <v>4</v>
      </c>
      <c r="G69" s="100" t="str">
        <f>TRIM(mat!D69)</f>
        <v>As1###間隙水要素(0)</v>
      </c>
      <c r="H69" s="100">
        <f>IF(mat!E69="","",VALUE(TRIM(mat!E69)))</f>
        <v>1</v>
      </c>
      <c r="I69" s="100">
        <f>IF(mat!F69="","",VALUE(TRIM(mat!F69)))</f>
        <v>0.45</v>
      </c>
      <c r="J69" s="100">
        <f>IF(mat!G69="","",VALUE(TRIM(mat!G69)))</f>
        <v>2200000</v>
      </c>
      <c r="K69" s="100">
        <f>IF(mat!H69="","",VALUE(TRIM(mat!H69)))</f>
        <v>1</v>
      </c>
      <c r="L69" s="100">
        <f>IF(mat!I69="","",VALUE(TRIM(mat!I69)))</f>
        <v>0</v>
      </c>
      <c r="M69" s="100">
        <f>IF(mat!J69="","",VALUE(TRIM(mat!J69)))</f>
        <v>5</v>
      </c>
      <c r="N69" s="100">
        <f>IF(mat!K69="","",VALUE(TRIM(mat!K69)))</f>
        <v>0</v>
      </c>
      <c r="O69" s="100">
        <f>IF(mat!L69="","",VALUE(TRIM(mat!L69)))</f>
        <v>0</v>
      </c>
      <c r="P69" s="100">
        <f>IF(mat!M69="","",VALUE(TRIM(mat!M69)))</f>
        <v>0</v>
      </c>
      <c r="Q69" s="100" t="str">
        <f>IF(mat!N69="","",VALUE(TRIM(mat!N69)))</f>
        <v/>
      </c>
      <c r="R69" s="100" t="str">
        <f>IF(mat!O69="","",VALUE(TRIM(mat!O69)))</f>
        <v/>
      </c>
      <c r="S69" s="100" t="str">
        <f>IF(mat!P69="","",VALUE(TRIM(mat!P69)))</f>
        <v/>
      </c>
      <c r="T69" s="100" t="str">
        <f>IF(mat!Q69="","",VALUE(TRIM(mat!Q69)))</f>
        <v/>
      </c>
      <c r="U69" s="100" t="str">
        <f>IF(mat!R69="","",VALUE(TRIM(mat!R69)))</f>
        <v/>
      </c>
      <c r="V69" s="100" t="str">
        <f>IF(mat!S69="","",VALUE(TRIM(mat!S69)))</f>
        <v/>
      </c>
      <c r="W69" s="100" t="str">
        <f>IF(mat!T69="","",VALUE(TRIM(mat!T69)))</f>
        <v/>
      </c>
      <c r="X69" s="100" t="str">
        <f>IF(mat!U69="","",VALUE(TRIM(mat!U69)))</f>
        <v/>
      </c>
      <c r="Y69" s="100" t="str">
        <f>IF(mat!V69="","",VALUE(TRIM(mat!V69)))</f>
        <v/>
      </c>
      <c r="Z69" s="100" t="str">
        <f>IF(mat!W69="","",VALUE(TRIM(mat!W69)))</f>
        <v/>
      </c>
      <c r="AA69" s="100" t="str">
        <f>IF(mat!X69="","",VALUE(TRIM(mat!X69)))</f>
        <v/>
      </c>
      <c r="AB69" s="100" t="str">
        <f>IF(mat!Y69="","",VALUE(TRIM(mat!Y69)))</f>
        <v/>
      </c>
      <c r="AC69" s="100" t="str">
        <f>IF(mat!Z69="","",VALUE(TRIM(mat!Z69)))</f>
        <v/>
      </c>
      <c r="AD69" s="100" t="str">
        <f>IF(mat!AA69="","",VALUE(TRIM(mat!AA69)))</f>
        <v/>
      </c>
      <c r="AE69" s="100" t="str">
        <f>IF(mat!AB69="","",VALUE(TRIM(mat!AB69)))</f>
        <v/>
      </c>
      <c r="AF69" s="100" t="str">
        <f>IF(mat!AC69="","",VALUE(TRIM(mat!AC69)))</f>
        <v/>
      </c>
      <c r="AG69" s="100" t="str">
        <f>IF(mat!AD69="","",VALUE(TRIM(mat!AD69)))</f>
        <v/>
      </c>
      <c r="AH69" s="100" t="str">
        <f>IF(mat!AE69="","",VALUE(TRIM(mat!AE69)))</f>
        <v/>
      </c>
      <c r="AI69" s="100" t="str">
        <f>IF(mat!AF69="","",VALUE(TRIM(mat!AF69)))</f>
        <v/>
      </c>
      <c r="AJ69" s="100" t="str">
        <f>IF(mat!AG69="","",VALUE(TRIM(mat!AG69)))</f>
        <v/>
      </c>
      <c r="AK69" s="100" t="str">
        <f>IF(mat!AH69="","",VALUE(TRIM(mat!AH69)))</f>
        <v/>
      </c>
      <c r="AL69" s="100" t="str">
        <f>IF(mat!AI69="","",VALUE(TRIM(mat!AI69)))</f>
        <v/>
      </c>
      <c r="AM69" s="100" t="str">
        <f>IF(mat!AJ69="","",VALUE(TRIM(mat!AJ69)))</f>
        <v/>
      </c>
      <c r="AN69" s="100" t="str">
        <f>IF(mat!AK69="","",VALUE(TRIM(mat!AK69)))</f>
        <v/>
      </c>
      <c r="AO69" s="100" t="str">
        <f>IF(mat!AL69="","",VALUE(TRIM(mat!AL69)))</f>
        <v/>
      </c>
      <c r="AP69" s="100" t="str">
        <f>IF(mat!AM69="","",VALUE(TRIM(mat!AM69)))</f>
        <v/>
      </c>
      <c r="AQ69" s="100" t="str">
        <f>IF(mat!AN69="","",VALUE(TRIM(mat!AN69)))</f>
        <v/>
      </c>
      <c r="AR69" s="100" t="str">
        <f>IF(mat!AO69="","",VALUE(TRIM(mat!AO69)))</f>
        <v/>
      </c>
      <c r="AS69" s="100" t="str">
        <f>IF(mat!AP69="","",VALUE(TRIM(mat!AP69)))</f>
        <v/>
      </c>
      <c r="AT69" s="100" t="str">
        <f>IF(mat!AQ69="","",VALUE(TRIM(mat!AQ69)))</f>
        <v/>
      </c>
      <c r="AU69" s="100" t="str">
        <f>IF(mat!AR69="","",VALUE(TRIM(mat!AR69)))</f>
        <v/>
      </c>
      <c r="AV69" s="100" t="str">
        <f>IF(mat!AS69="","",VALUE(TRIM(mat!AS69)))</f>
        <v/>
      </c>
      <c r="AW69" s="100" t="str">
        <f>IF(mat!AT69="","",VALUE(TRIM(mat!AT69)))</f>
        <v/>
      </c>
      <c r="AX69" s="100" t="str">
        <f>IF(mat!AU69="","",VALUE(TRIM(mat!AU69)))</f>
        <v/>
      </c>
      <c r="AY69" s="100" t="str">
        <f>IF(mat!AV69="","",VALUE(TRIM(mat!AV69)))</f>
        <v/>
      </c>
      <c r="AZ69" s="100" t="str">
        <f>IF(mat!AW69="","",VALUE(TRIM(mat!AW69)))</f>
        <v/>
      </c>
      <c r="BA69" s="100" t="str">
        <f>IF(mat!AX69="","",VALUE(TRIM(mat!AX69)))</f>
        <v/>
      </c>
      <c r="BB69" s="100" t="str">
        <f>IF(mat!AY69="","",VALUE(TRIM(mat!AY69)))</f>
        <v/>
      </c>
      <c r="BC69" s="100" t="str">
        <f>IF(mat!AZ69="","",VALUE(TRIM(mat!AZ69)))</f>
        <v/>
      </c>
      <c r="BD69" s="100" t="str">
        <f>IF(mat!BA69="","",VALUE(TRIM(mat!BA69)))</f>
        <v/>
      </c>
      <c r="BE69" s="100" t="str">
        <f>IF(mat!BB69="","",VALUE(TRIM(mat!BB69)))</f>
        <v/>
      </c>
    </row>
    <row r="70" spans="1:57" s="101" customFormat="1">
      <c r="A70" s="100">
        <f t="shared" si="0"/>
        <v>70</v>
      </c>
      <c r="B70" s="100">
        <f t="shared" si="9"/>
        <v>4</v>
      </c>
      <c r="C70" s="100" t="str">
        <f t="shared" si="10"/>
        <v>Ag1</v>
      </c>
      <c r="D70" s="100" t="str">
        <f>TRIM(mat!A70)</f>
        <v>POREWATER UD</v>
      </c>
      <c r="E70" s="100">
        <f>VALUE(TRIM(mat!B70))</f>
        <v>501</v>
      </c>
      <c r="F70" s="100">
        <f>VALUE(TRIM(mat!C70))</f>
        <v>4</v>
      </c>
      <c r="G70" s="100" t="str">
        <f>TRIM(mat!D70)</f>
        <v>Ag1###間隙水要素(1)</v>
      </c>
      <c r="H70" s="100">
        <f>IF(mat!E70="","",VALUE(TRIM(mat!E70)))</f>
        <v>1</v>
      </c>
      <c r="I70" s="100">
        <f>IF(mat!F70="","",VALUE(TRIM(mat!F70)))</f>
        <v>0.45</v>
      </c>
      <c r="J70" s="100">
        <f>IF(mat!G70="","",VALUE(TRIM(mat!G70)))</f>
        <v>2200000</v>
      </c>
      <c r="K70" s="100">
        <f>IF(mat!H70="","",VALUE(TRIM(mat!H70)))</f>
        <v>1</v>
      </c>
      <c r="L70" s="100">
        <f>IF(mat!I70="","",VALUE(TRIM(mat!I70)))</f>
        <v>0</v>
      </c>
      <c r="M70" s="100">
        <f>IF(mat!J70="","",VALUE(TRIM(mat!J70)))</f>
        <v>5</v>
      </c>
      <c r="N70" s="100">
        <f>IF(mat!K70="","",VALUE(TRIM(mat!K70)))</f>
        <v>0</v>
      </c>
      <c r="O70" s="100">
        <f>IF(mat!L70="","",VALUE(TRIM(mat!L70)))</f>
        <v>0</v>
      </c>
      <c r="P70" s="100">
        <f>IF(mat!M70="","",VALUE(TRIM(mat!M70)))</f>
        <v>0</v>
      </c>
      <c r="Q70" s="100" t="str">
        <f>IF(mat!N70="","",VALUE(TRIM(mat!N70)))</f>
        <v/>
      </c>
      <c r="R70" s="100" t="str">
        <f>IF(mat!O70="","",VALUE(TRIM(mat!O70)))</f>
        <v/>
      </c>
      <c r="S70" s="100" t="str">
        <f>IF(mat!P70="","",VALUE(TRIM(mat!P70)))</f>
        <v/>
      </c>
      <c r="T70" s="100" t="str">
        <f>IF(mat!Q70="","",VALUE(TRIM(mat!Q70)))</f>
        <v/>
      </c>
      <c r="U70" s="100" t="str">
        <f>IF(mat!R70="","",VALUE(TRIM(mat!R70)))</f>
        <v/>
      </c>
      <c r="V70" s="100" t="str">
        <f>IF(mat!S70="","",VALUE(TRIM(mat!S70)))</f>
        <v/>
      </c>
      <c r="W70" s="100" t="str">
        <f>IF(mat!T70="","",VALUE(TRIM(mat!T70)))</f>
        <v/>
      </c>
      <c r="X70" s="100" t="str">
        <f>IF(mat!U70="","",VALUE(TRIM(mat!U70)))</f>
        <v/>
      </c>
      <c r="Y70" s="100" t="str">
        <f>IF(mat!V70="","",VALUE(TRIM(mat!V70)))</f>
        <v/>
      </c>
      <c r="Z70" s="100" t="str">
        <f>IF(mat!W70="","",VALUE(TRIM(mat!W70)))</f>
        <v/>
      </c>
      <c r="AA70" s="100" t="str">
        <f>IF(mat!X70="","",VALUE(TRIM(mat!X70)))</f>
        <v/>
      </c>
      <c r="AB70" s="100" t="str">
        <f>IF(mat!Y70="","",VALUE(TRIM(mat!Y70)))</f>
        <v/>
      </c>
      <c r="AC70" s="100" t="str">
        <f>IF(mat!Z70="","",VALUE(TRIM(mat!Z70)))</f>
        <v/>
      </c>
      <c r="AD70" s="100" t="str">
        <f>IF(mat!AA70="","",VALUE(TRIM(mat!AA70)))</f>
        <v/>
      </c>
      <c r="AE70" s="100" t="str">
        <f>IF(mat!AB70="","",VALUE(TRIM(mat!AB70)))</f>
        <v/>
      </c>
      <c r="AF70" s="100" t="str">
        <f>IF(mat!AC70="","",VALUE(TRIM(mat!AC70)))</f>
        <v/>
      </c>
      <c r="AG70" s="100" t="str">
        <f>IF(mat!AD70="","",VALUE(TRIM(mat!AD70)))</f>
        <v/>
      </c>
      <c r="AH70" s="100" t="str">
        <f>IF(mat!AE70="","",VALUE(TRIM(mat!AE70)))</f>
        <v/>
      </c>
      <c r="AI70" s="100" t="str">
        <f>IF(mat!AF70="","",VALUE(TRIM(mat!AF70)))</f>
        <v/>
      </c>
      <c r="AJ70" s="100" t="str">
        <f>IF(mat!AG70="","",VALUE(TRIM(mat!AG70)))</f>
        <v/>
      </c>
      <c r="AK70" s="100" t="str">
        <f>IF(mat!AH70="","",VALUE(TRIM(mat!AH70)))</f>
        <v/>
      </c>
      <c r="AL70" s="100" t="str">
        <f>IF(mat!AI70="","",VALUE(TRIM(mat!AI70)))</f>
        <v/>
      </c>
      <c r="AM70" s="100" t="str">
        <f>IF(mat!AJ70="","",VALUE(TRIM(mat!AJ70)))</f>
        <v/>
      </c>
      <c r="AN70" s="100" t="str">
        <f>IF(mat!AK70="","",VALUE(TRIM(mat!AK70)))</f>
        <v/>
      </c>
      <c r="AO70" s="100" t="str">
        <f>IF(mat!AL70="","",VALUE(TRIM(mat!AL70)))</f>
        <v/>
      </c>
      <c r="AP70" s="100" t="str">
        <f>IF(mat!AM70="","",VALUE(TRIM(mat!AM70)))</f>
        <v/>
      </c>
      <c r="AQ70" s="100" t="str">
        <f>IF(mat!AN70="","",VALUE(TRIM(mat!AN70)))</f>
        <v/>
      </c>
      <c r="AR70" s="100" t="str">
        <f>IF(mat!AO70="","",VALUE(TRIM(mat!AO70)))</f>
        <v/>
      </c>
      <c r="AS70" s="100" t="str">
        <f>IF(mat!AP70="","",VALUE(TRIM(mat!AP70)))</f>
        <v/>
      </c>
      <c r="AT70" s="100" t="str">
        <f>IF(mat!AQ70="","",VALUE(TRIM(mat!AQ70)))</f>
        <v/>
      </c>
      <c r="AU70" s="100" t="str">
        <f>IF(mat!AR70="","",VALUE(TRIM(mat!AR70)))</f>
        <v/>
      </c>
      <c r="AV70" s="100" t="str">
        <f>IF(mat!AS70="","",VALUE(TRIM(mat!AS70)))</f>
        <v/>
      </c>
      <c r="AW70" s="100" t="str">
        <f>IF(mat!AT70="","",VALUE(TRIM(mat!AT70)))</f>
        <v/>
      </c>
      <c r="AX70" s="100" t="str">
        <f>IF(mat!AU70="","",VALUE(TRIM(mat!AU70)))</f>
        <v/>
      </c>
      <c r="AY70" s="100" t="str">
        <f>IF(mat!AV70="","",VALUE(TRIM(mat!AV70)))</f>
        <v/>
      </c>
      <c r="AZ70" s="100" t="str">
        <f>IF(mat!AW70="","",VALUE(TRIM(mat!AW70)))</f>
        <v/>
      </c>
      <c r="BA70" s="100" t="str">
        <f>IF(mat!AX70="","",VALUE(TRIM(mat!AX70)))</f>
        <v/>
      </c>
      <c r="BB70" s="100" t="str">
        <f>IF(mat!AY70="","",VALUE(TRIM(mat!AY70)))</f>
        <v/>
      </c>
      <c r="BC70" s="100" t="str">
        <f>IF(mat!AZ70="","",VALUE(TRIM(mat!AZ70)))</f>
        <v/>
      </c>
      <c r="BD70" s="100" t="str">
        <f>IF(mat!BA70="","",VALUE(TRIM(mat!BA70)))</f>
        <v/>
      </c>
      <c r="BE70" s="100" t="str">
        <f>IF(mat!BB70="","",VALUE(TRIM(mat!BB70)))</f>
        <v/>
      </c>
    </row>
    <row r="71" spans="1:57" s="101" customFormat="1">
      <c r="A71" s="100">
        <f t="shared" si="0"/>
        <v>71</v>
      </c>
      <c r="B71" s="100">
        <f t="shared" si="9"/>
        <v>4</v>
      </c>
      <c r="C71" s="100" t="str">
        <f t="shared" si="10"/>
        <v>Dc1</v>
      </c>
      <c r="D71" s="100" t="str">
        <f>TRIM(mat!A71)</f>
        <v>POREWATER UD</v>
      </c>
      <c r="E71" s="100">
        <f>VALUE(TRIM(mat!B71))</f>
        <v>502</v>
      </c>
      <c r="F71" s="100">
        <f>VALUE(TRIM(mat!C71))</f>
        <v>4</v>
      </c>
      <c r="G71" s="100" t="str">
        <f>TRIM(mat!D71)</f>
        <v>Dc1###間隙水要素(2)</v>
      </c>
      <c r="H71" s="100">
        <f>IF(mat!E71="","",VALUE(TRIM(mat!E71)))</f>
        <v>1</v>
      </c>
      <c r="I71" s="100">
        <f>IF(mat!F71="","",VALUE(TRIM(mat!F71)))</f>
        <v>0.44</v>
      </c>
      <c r="J71" s="100">
        <f>IF(mat!G71="","",VALUE(TRIM(mat!G71)))</f>
        <v>2200000</v>
      </c>
      <c r="K71" s="100">
        <f>IF(mat!H71="","",VALUE(TRIM(mat!H71)))</f>
        <v>1</v>
      </c>
      <c r="L71" s="100">
        <f>IF(mat!I71="","",VALUE(TRIM(mat!I71)))</f>
        <v>0</v>
      </c>
      <c r="M71" s="100">
        <f>IF(mat!J71="","",VALUE(TRIM(mat!J71)))</f>
        <v>5</v>
      </c>
      <c r="N71" s="100">
        <f>IF(mat!K71="","",VALUE(TRIM(mat!K71)))</f>
        <v>0</v>
      </c>
      <c r="O71" s="100">
        <f>IF(mat!L71="","",VALUE(TRIM(mat!L71)))</f>
        <v>0</v>
      </c>
      <c r="P71" s="100">
        <f>IF(mat!M71="","",VALUE(TRIM(mat!M71)))</f>
        <v>0</v>
      </c>
      <c r="Q71" s="100" t="str">
        <f>IF(mat!N71="","",VALUE(TRIM(mat!N71)))</f>
        <v/>
      </c>
      <c r="R71" s="100" t="str">
        <f>IF(mat!O71="","",VALUE(TRIM(mat!O71)))</f>
        <v/>
      </c>
      <c r="S71" s="100" t="str">
        <f>IF(mat!P71="","",VALUE(TRIM(mat!P71)))</f>
        <v/>
      </c>
      <c r="T71" s="100" t="str">
        <f>IF(mat!Q71="","",VALUE(TRIM(mat!Q71)))</f>
        <v/>
      </c>
      <c r="U71" s="100" t="str">
        <f>IF(mat!R71="","",VALUE(TRIM(mat!R71)))</f>
        <v/>
      </c>
      <c r="V71" s="100" t="str">
        <f>IF(mat!S71="","",VALUE(TRIM(mat!S71)))</f>
        <v/>
      </c>
      <c r="W71" s="100" t="str">
        <f>IF(mat!T71="","",VALUE(TRIM(mat!T71)))</f>
        <v/>
      </c>
      <c r="X71" s="100" t="str">
        <f>IF(mat!U71="","",VALUE(TRIM(mat!U71)))</f>
        <v/>
      </c>
      <c r="Y71" s="100" t="str">
        <f>IF(mat!V71="","",VALUE(TRIM(mat!V71)))</f>
        <v/>
      </c>
      <c r="Z71" s="100" t="str">
        <f>IF(mat!W71="","",VALUE(TRIM(mat!W71)))</f>
        <v/>
      </c>
      <c r="AA71" s="100" t="str">
        <f>IF(mat!X71="","",VALUE(TRIM(mat!X71)))</f>
        <v/>
      </c>
      <c r="AB71" s="100" t="str">
        <f>IF(mat!Y71="","",VALUE(TRIM(mat!Y71)))</f>
        <v/>
      </c>
      <c r="AC71" s="100" t="str">
        <f>IF(mat!Z71="","",VALUE(TRIM(mat!Z71)))</f>
        <v/>
      </c>
      <c r="AD71" s="100" t="str">
        <f>IF(mat!AA71="","",VALUE(TRIM(mat!AA71)))</f>
        <v/>
      </c>
      <c r="AE71" s="100" t="str">
        <f>IF(mat!AB71="","",VALUE(TRIM(mat!AB71)))</f>
        <v/>
      </c>
      <c r="AF71" s="100" t="str">
        <f>IF(mat!AC71="","",VALUE(TRIM(mat!AC71)))</f>
        <v/>
      </c>
      <c r="AG71" s="100" t="str">
        <f>IF(mat!AD71="","",VALUE(TRIM(mat!AD71)))</f>
        <v/>
      </c>
      <c r="AH71" s="100" t="str">
        <f>IF(mat!AE71="","",VALUE(TRIM(mat!AE71)))</f>
        <v/>
      </c>
      <c r="AI71" s="100" t="str">
        <f>IF(mat!AF71="","",VALUE(TRIM(mat!AF71)))</f>
        <v/>
      </c>
      <c r="AJ71" s="100" t="str">
        <f>IF(mat!AG71="","",VALUE(TRIM(mat!AG71)))</f>
        <v/>
      </c>
      <c r="AK71" s="100" t="str">
        <f>IF(mat!AH71="","",VALUE(TRIM(mat!AH71)))</f>
        <v/>
      </c>
      <c r="AL71" s="100" t="str">
        <f>IF(mat!AI71="","",VALUE(TRIM(mat!AI71)))</f>
        <v/>
      </c>
      <c r="AM71" s="100" t="str">
        <f>IF(mat!AJ71="","",VALUE(TRIM(mat!AJ71)))</f>
        <v/>
      </c>
      <c r="AN71" s="100" t="str">
        <f>IF(mat!AK71="","",VALUE(TRIM(mat!AK71)))</f>
        <v/>
      </c>
      <c r="AO71" s="100" t="str">
        <f>IF(mat!AL71="","",VALUE(TRIM(mat!AL71)))</f>
        <v/>
      </c>
      <c r="AP71" s="100" t="str">
        <f>IF(mat!AM71="","",VALUE(TRIM(mat!AM71)))</f>
        <v/>
      </c>
      <c r="AQ71" s="100" t="str">
        <f>IF(mat!AN71="","",VALUE(TRIM(mat!AN71)))</f>
        <v/>
      </c>
      <c r="AR71" s="100" t="str">
        <f>IF(mat!AO71="","",VALUE(TRIM(mat!AO71)))</f>
        <v/>
      </c>
      <c r="AS71" s="100" t="str">
        <f>IF(mat!AP71="","",VALUE(TRIM(mat!AP71)))</f>
        <v/>
      </c>
      <c r="AT71" s="100" t="str">
        <f>IF(mat!AQ71="","",VALUE(TRIM(mat!AQ71)))</f>
        <v/>
      </c>
      <c r="AU71" s="100" t="str">
        <f>IF(mat!AR71="","",VALUE(TRIM(mat!AR71)))</f>
        <v/>
      </c>
      <c r="AV71" s="100" t="str">
        <f>IF(mat!AS71="","",VALUE(TRIM(mat!AS71)))</f>
        <v/>
      </c>
      <c r="AW71" s="100" t="str">
        <f>IF(mat!AT71="","",VALUE(TRIM(mat!AT71)))</f>
        <v/>
      </c>
      <c r="AX71" s="100" t="str">
        <f>IF(mat!AU71="","",VALUE(TRIM(mat!AU71)))</f>
        <v/>
      </c>
      <c r="AY71" s="100" t="str">
        <f>IF(mat!AV71="","",VALUE(TRIM(mat!AV71)))</f>
        <v/>
      </c>
      <c r="AZ71" s="100" t="str">
        <f>IF(mat!AW71="","",VALUE(TRIM(mat!AW71)))</f>
        <v/>
      </c>
      <c r="BA71" s="100" t="str">
        <f>IF(mat!AX71="","",VALUE(TRIM(mat!AX71)))</f>
        <v/>
      </c>
      <c r="BB71" s="100" t="str">
        <f>IF(mat!AY71="","",VALUE(TRIM(mat!AY71)))</f>
        <v/>
      </c>
      <c r="BC71" s="100" t="str">
        <f>IF(mat!AZ71="","",VALUE(TRIM(mat!AZ71)))</f>
        <v/>
      </c>
      <c r="BD71" s="100" t="str">
        <f>IF(mat!BA71="","",VALUE(TRIM(mat!BA71)))</f>
        <v/>
      </c>
      <c r="BE71" s="100" t="str">
        <f>IF(mat!BB71="","",VALUE(TRIM(mat!BB71)))</f>
        <v/>
      </c>
    </row>
    <row r="72" spans="1:57" s="101" customFormat="1">
      <c r="A72" s="100">
        <f t="shared" ref="A72:A126" si="11">A71+1</f>
        <v>72</v>
      </c>
      <c r="B72" s="100">
        <f t="shared" si="9"/>
        <v>4</v>
      </c>
      <c r="C72" s="100" t="str">
        <f t="shared" si="10"/>
        <v>埋め土</v>
      </c>
      <c r="D72" s="100" t="str">
        <f>TRIM(mat!A72)</f>
        <v>POREWATER UD</v>
      </c>
      <c r="E72" s="100">
        <f>VALUE(TRIM(mat!B72))</f>
        <v>503</v>
      </c>
      <c r="F72" s="100">
        <f>VALUE(TRIM(mat!C72))</f>
        <v>4</v>
      </c>
      <c r="G72" s="100" t="str">
        <f>TRIM(mat!D72)</f>
        <v>埋め土###間隙水要素(3)</v>
      </c>
      <c r="H72" s="100">
        <f>IF(mat!E72="","",VALUE(TRIM(mat!E72)))</f>
        <v>1</v>
      </c>
      <c r="I72" s="100">
        <f>IF(mat!F72="","",VALUE(TRIM(mat!F72)))</f>
        <v>0.45</v>
      </c>
      <c r="J72" s="100">
        <f>IF(mat!G72="","",VALUE(TRIM(mat!G72)))</f>
        <v>2200000</v>
      </c>
      <c r="K72" s="100">
        <f>IF(mat!H72="","",VALUE(TRIM(mat!H72)))</f>
        <v>1</v>
      </c>
      <c r="L72" s="100">
        <f>IF(mat!I72="","",VALUE(TRIM(mat!I72)))</f>
        <v>0</v>
      </c>
      <c r="M72" s="100">
        <f>IF(mat!J72="","",VALUE(TRIM(mat!J72)))</f>
        <v>5</v>
      </c>
      <c r="N72" s="100">
        <f>IF(mat!K72="","",VALUE(TRIM(mat!K72)))</f>
        <v>0</v>
      </c>
      <c r="O72" s="100">
        <f>IF(mat!L72="","",VALUE(TRIM(mat!L72)))</f>
        <v>0</v>
      </c>
      <c r="P72" s="100">
        <f>IF(mat!M72="","",VALUE(TRIM(mat!M72)))</f>
        <v>0</v>
      </c>
      <c r="Q72" s="100" t="str">
        <f>IF(mat!N72="","",VALUE(TRIM(mat!N72)))</f>
        <v/>
      </c>
      <c r="R72" s="100" t="str">
        <f>IF(mat!O72="","",VALUE(TRIM(mat!O72)))</f>
        <v/>
      </c>
      <c r="S72" s="100" t="str">
        <f>IF(mat!P72="","",VALUE(TRIM(mat!P72)))</f>
        <v/>
      </c>
      <c r="T72" s="100" t="str">
        <f>IF(mat!Q72="","",VALUE(TRIM(mat!Q72)))</f>
        <v/>
      </c>
      <c r="U72" s="100" t="str">
        <f>IF(mat!R72="","",VALUE(TRIM(mat!R72)))</f>
        <v/>
      </c>
      <c r="V72" s="100" t="str">
        <f>IF(mat!S72="","",VALUE(TRIM(mat!S72)))</f>
        <v/>
      </c>
      <c r="W72" s="100" t="str">
        <f>IF(mat!T72="","",VALUE(TRIM(mat!T72)))</f>
        <v/>
      </c>
      <c r="X72" s="100" t="str">
        <f>IF(mat!U72="","",VALUE(TRIM(mat!U72)))</f>
        <v/>
      </c>
      <c r="Y72" s="100" t="str">
        <f>IF(mat!V72="","",VALUE(TRIM(mat!V72)))</f>
        <v/>
      </c>
      <c r="Z72" s="100" t="str">
        <f>IF(mat!W72="","",VALUE(TRIM(mat!W72)))</f>
        <v/>
      </c>
      <c r="AA72" s="100" t="str">
        <f>IF(mat!X72="","",VALUE(TRIM(mat!X72)))</f>
        <v/>
      </c>
      <c r="AB72" s="100" t="str">
        <f>IF(mat!Y72="","",VALUE(TRIM(mat!Y72)))</f>
        <v/>
      </c>
      <c r="AC72" s="100" t="str">
        <f>IF(mat!Z72="","",VALUE(TRIM(mat!Z72)))</f>
        <v/>
      </c>
      <c r="AD72" s="100" t="str">
        <f>IF(mat!AA72="","",VALUE(TRIM(mat!AA72)))</f>
        <v/>
      </c>
      <c r="AE72" s="100" t="str">
        <f>IF(mat!AB72="","",VALUE(TRIM(mat!AB72)))</f>
        <v/>
      </c>
      <c r="AF72" s="100" t="str">
        <f>IF(mat!AC72="","",VALUE(TRIM(mat!AC72)))</f>
        <v/>
      </c>
      <c r="AG72" s="100" t="str">
        <f>IF(mat!AD72="","",VALUE(TRIM(mat!AD72)))</f>
        <v/>
      </c>
      <c r="AH72" s="100" t="str">
        <f>IF(mat!AE72="","",VALUE(TRIM(mat!AE72)))</f>
        <v/>
      </c>
      <c r="AI72" s="100" t="str">
        <f>IF(mat!AF72="","",VALUE(TRIM(mat!AF72)))</f>
        <v/>
      </c>
      <c r="AJ72" s="100" t="str">
        <f>IF(mat!AG72="","",VALUE(TRIM(mat!AG72)))</f>
        <v/>
      </c>
      <c r="AK72" s="100" t="str">
        <f>IF(mat!AH72="","",VALUE(TRIM(mat!AH72)))</f>
        <v/>
      </c>
      <c r="AL72" s="100" t="str">
        <f>IF(mat!AI72="","",VALUE(TRIM(mat!AI72)))</f>
        <v/>
      </c>
      <c r="AM72" s="100" t="str">
        <f>IF(mat!AJ72="","",VALUE(TRIM(mat!AJ72)))</f>
        <v/>
      </c>
      <c r="AN72" s="100" t="str">
        <f>IF(mat!AK72="","",VALUE(TRIM(mat!AK72)))</f>
        <v/>
      </c>
      <c r="AO72" s="100" t="str">
        <f>IF(mat!AL72="","",VALUE(TRIM(mat!AL72)))</f>
        <v/>
      </c>
      <c r="AP72" s="100" t="str">
        <f>IF(mat!AM72="","",VALUE(TRIM(mat!AM72)))</f>
        <v/>
      </c>
      <c r="AQ72" s="100" t="str">
        <f>IF(mat!AN72="","",VALUE(TRIM(mat!AN72)))</f>
        <v/>
      </c>
      <c r="AR72" s="100" t="str">
        <f>IF(mat!AO72="","",VALUE(TRIM(mat!AO72)))</f>
        <v/>
      </c>
      <c r="AS72" s="100" t="str">
        <f>IF(mat!AP72="","",VALUE(TRIM(mat!AP72)))</f>
        <v/>
      </c>
      <c r="AT72" s="100" t="str">
        <f>IF(mat!AQ72="","",VALUE(TRIM(mat!AQ72)))</f>
        <v/>
      </c>
      <c r="AU72" s="100" t="str">
        <f>IF(mat!AR72="","",VALUE(TRIM(mat!AR72)))</f>
        <v/>
      </c>
      <c r="AV72" s="100" t="str">
        <f>IF(mat!AS72="","",VALUE(TRIM(mat!AS72)))</f>
        <v/>
      </c>
      <c r="AW72" s="100" t="str">
        <f>IF(mat!AT72="","",VALUE(TRIM(mat!AT72)))</f>
        <v/>
      </c>
      <c r="AX72" s="100" t="str">
        <f>IF(mat!AU72="","",VALUE(TRIM(mat!AU72)))</f>
        <v/>
      </c>
      <c r="AY72" s="100" t="str">
        <f>IF(mat!AV72="","",VALUE(TRIM(mat!AV72)))</f>
        <v/>
      </c>
      <c r="AZ72" s="100" t="str">
        <f>IF(mat!AW72="","",VALUE(TRIM(mat!AW72)))</f>
        <v/>
      </c>
      <c r="BA72" s="100" t="str">
        <f>IF(mat!AX72="","",VALUE(TRIM(mat!AX72)))</f>
        <v/>
      </c>
      <c r="BB72" s="100" t="str">
        <f>IF(mat!AY72="","",VALUE(TRIM(mat!AY72)))</f>
        <v/>
      </c>
      <c r="BC72" s="100" t="str">
        <f>IF(mat!AZ72="","",VALUE(TRIM(mat!AZ72)))</f>
        <v/>
      </c>
      <c r="BD72" s="100" t="str">
        <f>IF(mat!BA72="","",VALUE(TRIM(mat!BA72)))</f>
        <v/>
      </c>
      <c r="BE72" s="100" t="str">
        <f>IF(mat!BB72="","",VALUE(TRIM(mat!BB72)))</f>
        <v/>
      </c>
    </row>
    <row r="73" spans="1:57" s="101" customFormat="1">
      <c r="A73" s="100">
        <f t="shared" si="11"/>
        <v>73</v>
      </c>
      <c r="B73" s="100">
        <f t="shared" si="9"/>
        <v>3</v>
      </c>
      <c r="C73" s="100" t="str">
        <f t="shared" si="10"/>
        <v>捨石</v>
      </c>
      <c r="D73" s="100" t="str">
        <f>TRIM(mat!A73)</f>
        <v>POREWATER UD</v>
      </c>
      <c r="E73" s="100">
        <f>VALUE(TRIM(mat!B73))</f>
        <v>504</v>
      </c>
      <c r="F73" s="100">
        <f>VALUE(TRIM(mat!C73))</f>
        <v>4</v>
      </c>
      <c r="G73" s="100" t="str">
        <f>TRIM(mat!D73)</f>
        <v>捨石###間隙水要素(4)</v>
      </c>
      <c r="H73" s="100">
        <f>IF(mat!E73="","",VALUE(TRIM(mat!E73)))</f>
        <v>1</v>
      </c>
      <c r="I73" s="100">
        <f>IF(mat!F73="","",VALUE(TRIM(mat!F73)))</f>
        <v>0.45</v>
      </c>
      <c r="J73" s="100">
        <f>IF(mat!G73="","",VALUE(TRIM(mat!G73)))</f>
        <v>22000</v>
      </c>
      <c r="K73" s="100">
        <f>IF(mat!H73="","",VALUE(TRIM(mat!H73)))</f>
        <v>1</v>
      </c>
      <c r="L73" s="100">
        <f>IF(mat!I73="","",VALUE(TRIM(mat!I73)))</f>
        <v>0</v>
      </c>
      <c r="M73" s="100">
        <f>IF(mat!J73="","",VALUE(TRIM(mat!J73)))</f>
        <v>5</v>
      </c>
      <c r="N73" s="100">
        <f>IF(mat!K73="","",VALUE(TRIM(mat!K73)))</f>
        <v>0</v>
      </c>
      <c r="O73" s="100">
        <f>IF(mat!L73="","",VALUE(TRIM(mat!L73)))</f>
        <v>0</v>
      </c>
      <c r="P73" s="100">
        <f>IF(mat!M73="","",VALUE(TRIM(mat!M73)))</f>
        <v>0</v>
      </c>
      <c r="Q73" s="100" t="str">
        <f>IF(mat!N73="","",VALUE(TRIM(mat!N73)))</f>
        <v/>
      </c>
      <c r="R73" s="100" t="str">
        <f>IF(mat!O73="","",VALUE(TRIM(mat!O73)))</f>
        <v/>
      </c>
      <c r="S73" s="100" t="str">
        <f>IF(mat!P73="","",VALUE(TRIM(mat!P73)))</f>
        <v/>
      </c>
      <c r="T73" s="100" t="str">
        <f>IF(mat!Q73="","",VALUE(TRIM(mat!Q73)))</f>
        <v/>
      </c>
      <c r="U73" s="100" t="str">
        <f>IF(mat!R73="","",VALUE(TRIM(mat!R73)))</f>
        <v/>
      </c>
      <c r="V73" s="100" t="str">
        <f>IF(mat!S73="","",VALUE(TRIM(mat!S73)))</f>
        <v/>
      </c>
      <c r="W73" s="100" t="str">
        <f>IF(mat!T73="","",VALUE(TRIM(mat!T73)))</f>
        <v/>
      </c>
      <c r="X73" s="100" t="str">
        <f>IF(mat!U73="","",VALUE(TRIM(mat!U73)))</f>
        <v/>
      </c>
      <c r="Y73" s="100" t="str">
        <f>IF(mat!V73="","",VALUE(TRIM(mat!V73)))</f>
        <v/>
      </c>
      <c r="Z73" s="100" t="str">
        <f>IF(mat!W73="","",VALUE(TRIM(mat!W73)))</f>
        <v/>
      </c>
      <c r="AA73" s="100" t="str">
        <f>IF(mat!X73="","",VALUE(TRIM(mat!X73)))</f>
        <v/>
      </c>
      <c r="AB73" s="100" t="str">
        <f>IF(mat!Y73="","",VALUE(TRIM(mat!Y73)))</f>
        <v/>
      </c>
      <c r="AC73" s="100" t="str">
        <f>IF(mat!Z73="","",VALUE(TRIM(mat!Z73)))</f>
        <v/>
      </c>
      <c r="AD73" s="100" t="str">
        <f>IF(mat!AA73="","",VALUE(TRIM(mat!AA73)))</f>
        <v/>
      </c>
      <c r="AE73" s="100" t="str">
        <f>IF(mat!AB73="","",VALUE(TRIM(mat!AB73)))</f>
        <v/>
      </c>
      <c r="AF73" s="100" t="str">
        <f>IF(mat!AC73="","",VALUE(TRIM(mat!AC73)))</f>
        <v/>
      </c>
      <c r="AG73" s="100" t="str">
        <f>IF(mat!AD73="","",VALUE(TRIM(mat!AD73)))</f>
        <v/>
      </c>
      <c r="AH73" s="100" t="str">
        <f>IF(mat!AE73="","",VALUE(TRIM(mat!AE73)))</f>
        <v/>
      </c>
      <c r="AI73" s="100" t="str">
        <f>IF(mat!AF73="","",VALUE(TRIM(mat!AF73)))</f>
        <v/>
      </c>
      <c r="AJ73" s="100" t="str">
        <f>IF(mat!AG73="","",VALUE(TRIM(mat!AG73)))</f>
        <v/>
      </c>
      <c r="AK73" s="100" t="str">
        <f>IF(mat!AH73="","",VALUE(TRIM(mat!AH73)))</f>
        <v/>
      </c>
      <c r="AL73" s="100" t="str">
        <f>IF(mat!AI73="","",VALUE(TRIM(mat!AI73)))</f>
        <v/>
      </c>
      <c r="AM73" s="100" t="str">
        <f>IF(mat!AJ73="","",VALUE(TRIM(mat!AJ73)))</f>
        <v/>
      </c>
      <c r="AN73" s="100" t="str">
        <f>IF(mat!AK73="","",VALUE(TRIM(mat!AK73)))</f>
        <v/>
      </c>
      <c r="AO73" s="100" t="str">
        <f>IF(mat!AL73="","",VALUE(TRIM(mat!AL73)))</f>
        <v/>
      </c>
      <c r="AP73" s="100" t="str">
        <f>IF(mat!AM73="","",VALUE(TRIM(mat!AM73)))</f>
        <v/>
      </c>
      <c r="AQ73" s="100" t="str">
        <f>IF(mat!AN73="","",VALUE(TRIM(mat!AN73)))</f>
        <v/>
      </c>
      <c r="AR73" s="100" t="str">
        <f>IF(mat!AO73="","",VALUE(TRIM(mat!AO73)))</f>
        <v/>
      </c>
      <c r="AS73" s="100" t="str">
        <f>IF(mat!AP73="","",VALUE(TRIM(mat!AP73)))</f>
        <v/>
      </c>
      <c r="AT73" s="100" t="str">
        <f>IF(mat!AQ73="","",VALUE(TRIM(mat!AQ73)))</f>
        <v/>
      </c>
      <c r="AU73" s="100" t="str">
        <f>IF(mat!AR73="","",VALUE(TRIM(mat!AR73)))</f>
        <v/>
      </c>
      <c r="AV73" s="100" t="str">
        <f>IF(mat!AS73="","",VALUE(TRIM(mat!AS73)))</f>
        <v/>
      </c>
      <c r="AW73" s="100" t="str">
        <f>IF(mat!AT73="","",VALUE(TRIM(mat!AT73)))</f>
        <v/>
      </c>
      <c r="AX73" s="100" t="str">
        <f>IF(mat!AU73="","",VALUE(TRIM(mat!AU73)))</f>
        <v/>
      </c>
      <c r="AY73" s="100" t="str">
        <f>IF(mat!AV73="","",VALUE(TRIM(mat!AV73)))</f>
        <v/>
      </c>
      <c r="AZ73" s="100" t="str">
        <f>IF(mat!AW73="","",VALUE(TRIM(mat!AW73)))</f>
        <v/>
      </c>
      <c r="BA73" s="100" t="str">
        <f>IF(mat!AX73="","",VALUE(TRIM(mat!AX73)))</f>
        <v/>
      </c>
      <c r="BB73" s="100" t="str">
        <f>IF(mat!AY73="","",VALUE(TRIM(mat!AY73)))</f>
        <v/>
      </c>
      <c r="BC73" s="100" t="str">
        <f>IF(mat!AZ73="","",VALUE(TRIM(mat!AZ73)))</f>
        <v/>
      </c>
      <c r="BD73" s="100" t="str">
        <f>IF(mat!BA73="","",VALUE(TRIM(mat!BA73)))</f>
        <v/>
      </c>
      <c r="BE73" s="100" t="str">
        <f>IF(mat!BB73="","",VALUE(TRIM(mat!BB73)))</f>
        <v/>
      </c>
    </row>
    <row r="74" spans="1:57" s="101" customFormat="1">
      <c r="A74" s="100">
        <f t="shared" si="11"/>
        <v>74</v>
      </c>
      <c r="B74" s="100">
        <f t="shared" si="9"/>
        <v>4</v>
      </c>
      <c r="C74" s="100" t="str">
        <f t="shared" si="10"/>
        <v>裏込土</v>
      </c>
      <c r="D74" s="100" t="str">
        <f>TRIM(mat!A74)</f>
        <v>POREWATER UD</v>
      </c>
      <c r="E74" s="100">
        <f>VALUE(TRIM(mat!B74))</f>
        <v>505</v>
      </c>
      <c r="F74" s="100">
        <f>VALUE(TRIM(mat!C74))</f>
        <v>4</v>
      </c>
      <c r="G74" s="100" t="str">
        <f>TRIM(mat!D74)</f>
        <v>裏込土###間隙水要素(5)</v>
      </c>
      <c r="H74" s="100">
        <f>IF(mat!E74="","",VALUE(TRIM(mat!E74)))</f>
        <v>1</v>
      </c>
      <c r="I74" s="100">
        <f>IF(mat!F74="","",VALUE(TRIM(mat!F74)))</f>
        <v>0.45</v>
      </c>
      <c r="J74" s="100">
        <f>IF(mat!G74="","",VALUE(TRIM(mat!G74)))</f>
        <v>22000</v>
      </c>
      <c r="K74" s="100">
        <f>IF(mat!H74="","",VALUE(TRIM(mat!H74)))</f>
        <v>1</v>
      </c>
      <c r="L74" s="100">
        <f>IF(mat!I74="","",VALUE(TRIM(mat!I74)))</f>
        <v>0</v>
      </c>
      <c r="M74" s="100">
        <f>IF(mat!J74="","",VALUE(TRIM(mat!J74)))</f>
        <v>5</v>
      </c>
      <c r="N74" s="100">
        <f>IF(mat!K74="","",VALUE(TRIM(mat!K74)))</f>
        <v>0</v>
      </c>
      <c r="O74" s="100">
        <f>IF(mat!L74="","",VALUE(TRIM(mat!L74)))</f>
        <v>0</v>
      </c>
      <c r="P74" s="100">
        <f>IF(mat!M74="","",VALUE(TRIM(mat!M74)))</f>
        <v>0</v>
      </c>
      <c r="Q74" s="100" t="str">
        <f>IF(mat!N74="","",VALUE(TRIM(mat!N74)))</f>
        <v/>
      </c>
      <c r="R74" s="100" t="str">
        <f>IF(mat!O74="","",VALUE(TRIM(mat!O74)))</f>
        <v/>
      </c>
      <c r="S74" s="100" t="str">
        <f>IF(mat!P74="","",VALUE(TRIM(mat!P74)))</f>
        <v/>
      </c>
      <c r="T74" s="100" t="str">
        <f>IF(mat!Q74="","",VALUE(TRIM(mat!Q74)))</f>
        <v/>
      </c>
      <c r="U74" s="100" t="str">
        <f>IF(mat!R74="","",VALUE(TRIM(mat!R74)))</f>
        <v/>
      </c>
      <c r="V74" s="100" t="str">
        <f>IF(mat!S74="","",VALUE(TRIM(mat!S74)))</f>
        <v/>
      </c>
      <c r="W74" s="100" t="str">
        <f>IF(mat!T74="","",VALUE(TRIM(mat!T74)))</f>
        <v/>
      </c>
      <c r="X74" s="100" t="str">
        <f>IF(mat!U74="","",VALUE(TRIM(mat!U74)))</f>
        <v/>
      </c>
      <c r="Y74" s="100" t="str">
        <f>IF(mat!V74="","",VALUE(TRIM(mat!V74)))</f>
        <v/>
      </c>
      <c r="Z74" s="100" t="str">
        <f>IF(mat!W74="","",VALUE(TRIM(mat!W74)))</f>
        <v/>
      </c>
      <c r="AA74" s="100" t="str">
        <f>IF(mat!X74="","",VALUE(TRIM(mat!X74)))</f>
        <v/>
      </c>
      <c r="AB74" s="100" t="str">
        <f>IF(mat!Y74="","",VALUE(TRIM(mat!Y74)))</f>
        <v/>
      </c>
      <c r="AC74" s="100" t="str">
        <f>IF(mat!Z74="","",VALUE(TRIM(mat!Z74)))</f>
        <v/>
      </c>
      <c r="AD74" s="100" t="str">
        <f>IF(mat!AA74="","",VALUE(TRIM(mat!AA74)))</f>
        <v/>
      </c>
      <c r="AE74" s="100" t="str">
        <f>IF(mat!AB74="","",VALUE(TRIM(mat!AB74)))</f>
        <v/>
      </c>
      <c r="AF74" s="100" t="str">
        <f>IF(mat!AC74="","",VALUE(TRIM(mat!AC74)))</f>
        <v/>
      </c>
      <c r="AG74" s="100" t="str">
        <f>IF(mat!AD74="","",VALUE(TRIM(mat!AD74)))</f>
        <v/>
      </c>
      <c r="AH74" s="100" t="str">
        <f>IF(mat!AE74="","",VALUE(TRIM(mat!AE74)))</f>
        <v/>
      </c>
      <c r="AI74" s="100" t="str">
        <f>IF(mat!AF74="","",VALUE(TRIM(mat!AF74)))</f>
        <v/>
      </c>
      <c r="AJ74" s="100" t="str">
        <f>IF(mat!AG74="","",VALUE(TRIM(mat!AG74)))</f>
        <v/>
      </c>
      <c r="AK74" s="100" t="str">
        <f>IF(mat!AH74="","",VALUE(TRIM(mat!AH74)))</f>
        <v/>
      </c>
      <c r="AL74" s="100" t="str">
        <f>IF(mat!AI74="","",VALUE(TRIM(mat!AI74)))</f>
        <v/>
      </c>
      <c r="AM74" s="100" t="str">
        <f>IF(mat!AJ74="","",VALUE(TRIM(mat!AJ74)))</f>
        <v/>
      </c>
      <c r="AN74" s="100" t="str">
        <f>IF(mat!AK74="","",VALUE(TRIM(mat!AK74)))</f>
        <v/>
      </c>
      <c r="AO74" s="100" t="str">
        <f>IF(mat!AL74="","",VALUE(TRIM(mat!AL74)))</f>
        <v/>
      </c>
      <c r="AP74" s="100" t="str">
        <f>IF(mat!AM74="","",VALUE(TRIM(mat!AM74)))</f>
        <v/>
      </c>
      <c r="AQ74" s="100" t="str">
        <f>IF(mat!AN74="","",VALUE(TRIM(mat!AN74)))</f>
        <v/>
      </c>
      <c r="AR74" s="100" t="str">
        <f>IF(mat!AO74="","",VALUE(TRIM(mat!AO74)))</f>
        <v/>
      </c>
      <c r="AS74" s="100" t="str">
        <f>IF(mat!AP74="","",VALUE(TRIM(mat!AP74)))</f>
        <v/>
      </c>
      <c r="AT74" s="100" t="str">
        <f>IF(mat!AQ74="","",VALUE(TRIM(mat!AQ74)))</f>
        <v/>
      </c>
      <c r="AU74" s="100" t="str">
        <f>IF(mat!AR74="","",VALUE(TRIM(mat!AR74)))</f>
        <v/>
      </c>
      <c r="AV74" s="100" t="str">
        <f>IF(mat!AS74="","",VALUE(TRIM(mat!AS74)))</f>
        <v/>
      </c>
      <c r="AW74" s="100" t="str">
        <f>IF(mat!AT74="","",VALUE(TRIM(mat!AT74)))</f>
        <v/>
      </c>
      <c r="AX74" s="100" t="str">
        <f>IF(mat!AU74="","",VALUE(TRIM(mat!AU74)))</f>
        <v/>
      </c>
      <c r="AY74" s="100" t="str">
        <f>IF(mat!AV74="","",VALUE(TRIM(mat!AV74)))</f>
        <v/>
      </c>
      <c r="AZ74" s="100" t="str">
        <f>IF(mat!AW74="","",VALUE(TRIM(mat!AW74)))</f>
        <v/>
      </c>
      <c r="BA74" s="100" t="str">
        <f>IF(mat!AX74="","",VALUE(TRIM(mat!AX74)))</f>
        <v/>
      </c>
      <c r="BB74" s="100" t="str">
        <f>IF(mat!AY74="","",VALUE(TRIM(mat!AY74)))</f>
        <v/>
      </c>
      <c r="BC74" s="100" t="str">
        <f>IF(mat!AZ74="","",VALUE(TRIM(mat!AZ74)))</f>
        <v/>
      </c>
      <c r="BD74" s="100" t="str">
        <f>IF(mat!BA74="","",VALUE(TRIM(mat!BA74)))</f>
        <v/>
      </c>
      <c r="BE74" s="100" t="str">
        <f>IF(mat!BB74="","",VALUE(TRIM(mat!BB74)))</f>
        <v/>
      </c>
    </row>
    <row r="75" spans="1:57" s="101" customFormat="1">
      <c r="A75" s="100">
        <f t="shared" si="11"/>
        <v>75</v>
      </c>
      <c r="B75" s="100">
        <f t="shared" si="9"/>
        <v>4</v>
      </c>
      <c r="C75" s="100" t="str">
        <f t="shared" si="10"/>
        <v>Ac1</v>
      </c>
      <c r="D75" s="100" t="str">
        <f>TRIM(mat!A75)</f>
        <v>POREWATER UD</v>
      </c>
      <c r="E75" s="100">
        <f>VALUE(TRIM(mat!B75))</f>
        <v>506</v>
      </c>
      <c r="F75" s="100">
        <f>VALUE(TRIM(mat!C75))</f>
        <v>4</v>
      </c>
      <c r="G75" s="100" t="str">
        <f>TRIM(mat!D75)</f>
        <v>Ac1###間隙水要素(6)</v>
      </c>
      <c r="H75" s="100">
        <f>IF(mat!E75="","",VALUE(TRIM(mat!E75)))</f>
        <v>1</v>
      </c>
      <c r="I75" s="100">
        <f>IF(mat!F75="","",VALUE(TRIM(mat!F75)))</f>
        <v>0.67</v>
      </c>
      <c r="J75" s="100">
        <f>IF(mat!G75="","",VALUE(TRIM(mat!G75)))</f>
        <v>2200000</v>
      </c>
      <c r="K75" s="100">
        <f>IF(mat!H75="","",VALUE(TRIM(mat!H75)))</f>
        <v>1</v>
      </c>
      <c r="L75" s="100">
        <f>IF(mat!I75="","",VALUE(TRIM(mat!I75)))</f>
        <v>0</v>
      </c>
      <c r="M75" s="100">
        <f>IF(mat!J75="","",VALUE(TRIM(mat!J75)))</f>
        <v>5</v>
      </c>
      <c r="N75" s="100">
        <f>IF(mat!K75="","",VALUE(TRIM(mat!K75)))</f>
        <v>0</v>
      </c>
      <c r="O75" s="100">
        <f>IF(mat!L75="","",VALUE(TRIM(mat!L75)))</f>
        <v>0</v>
      </c>
      <c r="P75" s="100">
        <f>IF(mat!M75="","",VALUE(TRIM(mat!M75)))</f>
        <v>0</v>
      </c>
      <c r="Q75" s="100" t="str">
        <f>IF(mat!N75="","",VALUE(TRIM(mat!N75)))</f>
        <v/>
      </c>
      <c r="R75" s="100" t="str">
        <f>IF(mat!O75="","",VALUE(TRIM(mat!O75)))</f>
        <v/>
      </c>
      <c r="S75" s="100" t="str">
        <f>IF(mat!P75="","",VALUE(TRIM(mat!P75)))</f>
        <v/>
      </c>
      <c r="T75" s="100" t="str">
        <f>IF(mat!Q75="","",VALUE(TRIM(mat!Q75)))</f>
        <v/>
      </c>
      <c r="U75" s="100" t="str">
        <f>IF(mat!R75="","",VALUE(TRIM(mat!R75)))</f>
        <v/>
      </c>
      <c r="V75" s="100" t="str">
        <f>IF(mat!S75="","",VALUE(TRIM(mat!S75)))</f>
        <v/>
      </c>
      <c r="W75" s="100" t="str">
        <f>IF(mat!T75="","",VALUE(TRIM(mat!T75)))</f>
        <v/>
      </c>
      <c r="X75" s="100" t="str">
        <f>IF(mat!U75="","",VALUE(TRIM(mat!U75)))</f>
        <v/>
      </c>
      <c r="Y75" s="100" t="str">
        <f>IF(mat!V75="","",VALUE(TRIM(mat!V75)))</f>
        <v/>
      </c>
      <c r="Z75" s="100" t="str">
        <f>IF(mat!W75="","",VALUE(TRIM(mat!W75)))</f>
        <v/>
      </c>
      <c r="AA75" s="100" t="str">
        <f>IF(mat!X75="","",VALUE(TRIM(mat!X75)))</f>
        <v/>
      </c>
      <c r="AB75" s="100" t="str">
        <f>IF(mat!Y75="","",VALUE(TRIM(mat!Y75)))</f>
        <v/>
      </c>
      <c r="AC75" s="100" t="str">
        <f>IF(mat!Z75="","",VALUE(TRIM(mat!Z75)))</f>
        <v/>
      </c>
      <c r="AD75" s="100" t="str">
        <f>IF(mat!AA75="","",VALUE(TRIM(mat!AA75)))</f>
        <v/>
      </c>
      <c r="AE75" s="100" t="str">
        <f>IF(mat!AB75="","",VALUE(TRIM(mat!AB75)))</f>
        <v/>
      </c>
      <c r="AF75" s="100" t="str">
        <f>IF(mat!AC75="","",VALUE(TRIM(mat!AC75)))</f>
        <v/>
      </c>
      <c r="AG75" s="100" t="str">
        <f>IF(mat!AD75="","",VALUE(TRIM(mat!AD75)))</f>
        <v/>
      </c>
      <c r="AH75" s="100" t="str">
        <f>IF(mat!AE75="","",VALUE(TRIM(mat!AE75)))</f>
        <v/>
      </c>
      <c r="AI75" s="100" t="str">
        <f>IF(mat!AF75="","",VALUE(TRIM(mat!AF75)))</f>
        <v/>
      </c>
      <c r="AJ75" s="100" t="str">
        <f>IF(mat!AG75="","",VALUE(TRIM(mat!AG75)))</f>
        <v/>
      </c>
      <c r="AK75" s="100" t="str">
        <f>IF(mat!AH75="","",VALUE(TRIM(mat!AH75)))</f>
        <v/>
      </c>
      <c r="AL75" s="100" t="str">
        <f>IF(mat!AI75="","",VALUE(TRIM(mat!AI75)))</f>
        <v/>
      </c>
      <c r="AM75" s="100" t="str">
        <f>IF(mat!AJ75="","",VALUE(TRIM(mat!AJ75)))</f>
        <v/>
      </c>
      <c r="AN75" s="100" t="str">
        <f>IF(mat!AK75="","",VALUE(TRIM(mat!AK75)))</f>
        <v/>
      </c>
      <c r="AO75" s="100" t="str">
        <f>IF(mat!AL75="","",VALUE(TRIM(mat!AL75)))</f>
        <v/>
      </c>
      <c r="AP75" s="100" t="str">
        <f>IF(mat!AM75="","",VALUE(TRIM(mat!AM75)))</f>
        <v/>
      </c>
      <c r="AQ75" s="100" t="str">
        <f>IF(mat!AN75="","",VALUE(TRIM(mat!AN75)))</f>
        <v/>
      </c>
      <c r="AR75" s="100" t="str">
        <f>IF(mat!AO75="","",VALUE(TRIM(mat!AO75)))</f>
        <v/>
      </c>
      <c r="AS75" s="100" t="str">
        <f>IF(mat!AP75="","",VALUE(TRIM(mat!AP75)))</f>
        <v/>
      </c>
      <c r="AT75" s="100" t="str">
        <f>IF(mat!AQ75="","",VALUE(TRIM(mat!AQ75)))</f>
        <v/>
      </c>
      <c r="AU75" s="100" t="str">
        <f>IF(mat!AR75="","",VALUE(TRIM(mat!AR75)))</f>
        <v/>
      </c>
      <c r="AV75" s="100" t="str">
        <f>IF(mat!AS75="","",VALUE(TRIM(mat!AS75)))</f>
        <v/>
      </c>
      <c r="AW75" s="100" t="str">
        <f>IF(mat!AT75="","",VALUE(TRIM(mat!AT75)))</f>
        <v/>
      </c>
      <c r="AX75" s="100" t="str">
        <f>IF(mat!AU75="","",VALUE(TRIM(mat!AU75)))</f>
        <v/>
      </c>
      <c r="AY75" s="100" t="str">
        <f>IF(mat!AV75="","",VALUE(TRIM(mat!AV75)))</f>
        <v/>
      </c>
      <c r="AZ75" s="100" t="str">
        <f>IF(mat!AW75="","",VALUE(TRIM(mat!AW75)))</f>
        <v/>
      </c>
      <c r="BA75" s="100" t="str">
        <f>IF(mat!AX75="","",VALUE(TRIM(mat!AX75)))</f>
        <v/>
      </c>
      <c r="BB75" s="100" t="str">
        <f>IF(mat!AY75="","",VALUE(TRIM(mat!AY75)))</f>
        <v/>
      </c>
      <c r="BC75" s="100" t="str">
        <f>IF(mat!AZ75="","",VALUE(TRIM(mat!AZ75)))</f>
        <v/>
      </c>
      <c r="BD75" s="100" t="str">
        <f>IF(mat!BA75="","",VALUE(TRIM(mat!BA75)))</f>
        <v/>
      </c>
      <c r="BE75" s="100" t="str">
        <f>IF(mat!BB75="","",VALUE(TRIM(mat!BB75)))</f>
        <v/>
      </c>
    </row>
    <row r="76" spans="1:57" s="101" customFormat="1">
      <c r="A76" s="100">
        <f t="shared" si="11"/>
        <v>76</v>
      </c>
      <c r="B76" s="100">
        <f t="shared" si="9"/>
        <v>4</v>
      </c>
      <c r="C76" s="100" t="str">
        <f t="shared" si="10"/>
        <v>Dc2</v>
      </c>
      <c r="D76" s="100" t="str">
        <f>TRIM(mat!A76)</f>
        <v>POREWATER UD</v>
      </c>
      <c r="E76" s="100">
        <f>VALUE(TRIM(mat!B76))</f>
        <v>507</v>
      </c>
      <c r="F76" s="100">
        <f>VALUE(TRIM(mat!C76))</f>
        <v>4</v>
      </c>
      <c r="G76" s="100" t="str">
        <f>TRIM(mat!D76)</f>
        <v>Dc2###間隙水要素(7)</v>
      </c>
      <c r="H76" s="100">
        <f>IF(mat!E76="","",VALUE(TRIM(mat!E76)))</f>
        <v>1</v>
      </c>
      <c r="I76" s="100">
        <f>IF(mat!F76="","",VALUE(TRIM(mat!F76)))</f>
        <v>0.55000000000000004</v>
      </c>
      <c r="J76" s="100">
        <f>IF(mat!G76="","",VALUE(TRIM(mat!G76)))</f>
        <v>2200000</v>
      </c>
      <c r="K76" s="100">
        <f>IF(mat!H76="","",VALUE(TRIM(mat!H76)))</f>
        <v>1</v>
      </c>
      <c r="L76" s="100">
        <f>IF(mat!I76="","",VALUE(TRIM(mat!I76)))</f>
        <v>0</v>
      </c>
      <c r="M76" s="100">
        <f>IF(mat!J76="","",VALUE(TRIM(mat!J76)))</f>
        <v>5</v>
      </c>
      <c r="N76" s="100">
        <f>IF(mat!K76="","",VALUE(TRIM(mat!K76)))</f>
        <v>0</v>
      </c>
      <c r="O76" s="100">
        <f>IF(mat!L76="","",VALUE(TRIM(mat!L76)))</f>
        <v>0</v>
      </c>
      <c r="P76" s="100">
        <f>IF(mat!M76="","",VALUE(TRIM(mat!M76)))</f>
        <v>0</v>
      </c>
      <c r="Q76" s="100" t="str">
        <f>IF(mat!N76="","",VALUE(TRIM(mat!N76)))</f>
        <v/>
      </c>
      <c r="R76" s="100" t="str">
        <f>IF(mat!O76="","",VALUE(TRIM(mat!O76)))</f>
        <v/>
      </c>
      <c r="S76" s="100" t="str">
        <f>IF(mat!P76="","",VALUE(TRIM(mat!P76)))</f>
        <v/>
      </c>
      <c r="T76" s="100" t="str">
        <f>IF(mat!Q76="","",VALUE(TRIM(mat!Q76)))</f>
        <v/>
      </c>
      <c r="U76" s="100" t="str">
        <f>IF(mat!R76="","",VALUE(TRIM(mat!R76)))</f>
        <v/>
      </c>
      <c r="V76" s="100" t="str">
        <f>IF(mat!S76="","",VALUE(TRIM(mat!S76)))</f>
        <v/>
      </c>
      <c r="W76" s="100" t="str">
        <f>IF(mat!T76="","",VALUE(TRIM(mat!T76)))</f>
        <v/>
      </c>
      <c r="X76" s="100" t="str">
        <f>IF(mat!U76="","",VALUE(TRIM(mat!U76)))</f>
        <v/>
      </c>
      <c r="Y76" s="100" t="str">
        <f>IF(mat!V76="","",VALUE(TRIM(mat!V76)))</f>
        <v/>
      </c>
      <c r="Z76" s="100" t="str">
        <f>IF(mat!W76="","",VALUE(TRIM(mat!W76)))</f>
        <v/>
      </c>
      <c r="AA76" s="100" t="str">
        <f>IF(mat!X76="","",VALUE(TRIM(mat!X76)))</f>
        <v/>
      </c>
      <c r="AB76" s="100" t="str">
        <f>IF(mat!Y76="","",VALUE(TRIM(mat!Y76)))</f>
        <v/>
      </c>
      <c r="AC76" s="100" t="str">
        <f>IF(mat!Z76="","",VALUE(TRIM(mat!Z76)))</f>
        <v/>
      </c>
      <c r="AD76" s="100" t="str">
        <f>IF(mat!AA76="","",VALUE(TRIM(mat!AA76)))</f>
        <v/>
      </c>
      <c r="AE76" s="100" t="str">
        <f>IF(mat!AB76="","",VALUE(TRIM(mat!AB76)))</f>
        <v/>
      </c>
      <c r="AF76" s="100" t="str">
        <f>IF(mat!AC76="","",VALUE(TRIM(mat!AC76)))</f>
        <v/>
      </c>
      <c r="AG76" s="100" t="str">
        <f>IF(mat!AD76="","",VALUE(TRIM(mat!AD76)))</f>
        <v/>
      </c>
      <c r="AH76" s="100" t="str">
        <f>IF(mat!AE76="","",VALUE(TRIM(mat!AE76)))</f>
        <v/>
      </c>
      <c r="AI76" s="100" t="str">
        <f>IF(mat!AF76="","",VALUE(TRIM(mat!AF76)))</f>
        <v/>
      </c>
      <c r="AJ76" s="100" t="str">
        <f>IF(mat!AG76="","",VALUE(TRIM(mat!AG76)))</f>
        <v/>
      </c>
      <c r="AK76" s="100" t="str">
        <f>IF(mat!AH76="","",VALUE(TRIM(mat!AH76)))</f>
        <v/>
      </c>
      <c r="AL76" s="100" t="str">
        <f>IF(mat!AI76="","",VALUE(TRIM(mat!AI76)))</f>
        <v/>
      </c>
      <c r="AM76" s="100" t="str">
        <f>IF(mat!AJ76="","",VALUE(TRIM(mat!AJ76)))</f>
        <v/>
      </c>
      <c r="AN76" s="100" t="str">
        <f>IF(mat!AK76="","",VALUE(TRIM(mat!AK76)))</f>
        <v/>
      </c>
      <c r="AO76" s="100" t="str">
        <f>IF(mat!AL76="","",VALUE(TRIM(mat!AL76)))</f>
        <v/>
      </c>
      <c r="AP76" s="100" t="str">
        <f>IF(mat!AM76="","",VALUE(TRIM(mat!AM76)))</f>
        <v/>
      </c>
      <c r="AQ76" s="100" t="str">
        <f>IF(mat!AN76="","",VALUE(TRIM(mat!AN76)))</f>
        <v/>
      </c>
      <c r="AR76" s="100" t="str">
        <f>IF(mat!AO76="","",VALUE(TRIM(mat!AO76)))</f>
        <v/>
      </c>
      <c r="AS76" s="100" t="str">
        <f>IF(mat!AP76="","",VALUE(TRIM(mat!AP76)))</f>
        <v/>
      </c>
      <c r="AT76" s="100" t="str">
        <f>IF(mat!AQ76="","",VALUE(TRIM(mat!AQ76)))</f>
        <v/>
      </c>
      <c r="AU76" s="100" t="str">
        <f>IF(mat!AR76="","",VALUE(TRIM(mat!AR76)))</f>
        <v/>
      </c>
      <c r="AV76" s="100" t="str">
        <f>IF(mat!AS76="","",VALUE(TRIM(mat!AS76)))</f>
        <v/>
      </c>
      <c r="AW76" s="100" t="str">
        <f>IF(mat!AT76="","",VALUE(TRIM(mat!AT76)))</f>
        <v/>
      </c>
      <c r="AX76" s="100" t="str">
        <f>IF(mat!AU76="","",VALUE(TRIM(mat!AU76)))</f>
        <v/>
      </c>
      <c r="AY76" s="100" t="str">
        <f>IF(mat!AV76="","",VALUE(TRIM(mat!AV76)))</f>
        <v/>
      </c>
      <c r="AZ76" s="100" t="str">
        <f>IF(mat!AW76="","",VALUE(TRIM(mat!AW76)))</f>
        <v/>
      </c>
      <c r="BA76" s="100" t="str">
        <f>IF(mat!AX76="","",VALUE(TRIM(mat!AX76)))</f>
        <v/>
      </c>
      <c r="BB76" s="100" t="str">
        <f>IF(mat!AY76="","",VALUE(TRIM(mat!AY76)))</f>
        <v/>
      </c>
      <c r="BC76" s="100" t="str">
        <f>IF(mat!AZ76="","",VALUE(TRIM(mat!AZ76)))</f>
        <v/>
      </c>
      <c r="BD76" s="100" t="str">
        <f>IF(mat!BA76="","",VALUE(TRIM(mat!BA76)))</f>
        <v/>
      </c>
      <c r="BE76" s="100" t="str">
        <f>IF(mat!BB76="","",VALUE(TRIM(mat!BB76)))</f>
        <v/>
      </c>
    </row>
    <row r="77" spans="1:57" s="101" customFormat="1">
      <c r="A77" s="100">
        <f t="shared" si="11"/>
        <v>77</v>
      </c>
      <c r="B77" s="100">
        <f t="shared" si="9"/>
        <v>4</v>
      </c>
      <c r="C77" s="100" t="str">
        <f t="shared" si="10"/>
        <v>Dg1</v>
      </c>
      <c r="D77" s="100" t="str">
        <f>TRIM(mat!A77)</f>
        <v>POREWATER UD</v>
      </c>
      <c r="E77" s="100">
        <f>VALUE(TRIM(mat!B77))</f>
        <v>508</v>
      </c>
      <c r="F77" s="100">
        <f>VALUE(TRIM(mat!C77))</f>
        <v>4</v>
      </c>
      <c r="G77" s="100" t="str">
        <f>TRIM(mat!D77)</f>
        <v>Dg1###間隙水要素(8)</v>
      </c>
      <c r="H77" s="100">
        <f>IF(mat!E77="","",VALUE(TRIM(mat!E77)))</f>
        <v>1</v>
      </c>
      <c r="I77" s="100">
        <f>IF(mat!F77="","",VALUE(TRIM(mat!F77)))</f>
        <v>0.45</v>
      </c>
      <c r="J77" s="100">
        <f>IF(mat!G77="","",VALUE(TRIM(mat!G77)))</f>
        <v>2200000</v>
      </c>
      <c r="K77" s="100">
        <f>IF(mat!H77="","",VALUE(TRIM(mat!H77)))</f>
        <v>1</v>
      </c>
      <c r="L77" s="100">
        <f>IF(mat!I77="","",VALUE(TRIM(mat!I77)))</f>
        <v>0</v>
      </c>
      <c r="M77" s="100">
        <f>IF(mat!J77="","",VALUE(TRIM(mat!J77)))</f>
        <v>5</v>
      </c>
      <c r="N77" s="100">
        <f>IF(mat!K77="","",VALUE(TRIM(mat!K77)))</f>
        <v>0</v>
      </c>
      <c r="O77" s="100">
        <f>IF(mat!L77="","",VALUE(TRIM(mat!L77)))</f>
        <v>0</v>
      </c>
      <c r="P77" s="100">
        <f>IF(mat!M77="","",VALUE(TRIM(mat!M77)))</f>
        <v>0</v>
      </c>
      <c r="Q77" s="100" t="str">
        <f>IF(mat!N77="","",VALUE(TRIM(mat!N77)))</f>
        <v/>
      </c>
      <c r="R77" s="100" t="str">
        <f>IF(mat!O77="","",VALUE(TRIM(mat!O77)))</f>
        <v/>
      </c>
      <c r="S77" s="100" t="str">
        <f>IF(mat!P77="","",VALUE(TRIM(mat!P77)))</f>
        <v/>
      </c>
      <c r="T77" s="100" t="str">
        <f>IF(mat!Q77="","",VALUE(TRIM(mat!Q77)))</f>
        <v/>
      </c>
      <c r="U77" s="100" t="str">
        <f>IF(mat!R77="","",VALUE(TRIM(mat!R77)))</f>
        <v/>
      </c>
      <c r="V77" s="100" t="str">
        <f>IF(mat!S77="","",VALUE(TRIM(mat!S77)))</f>
        <v/>
      </c>
      <c r="W77" s="100" t="str">
        <f>IF(mat!T77="","",VALUE(TRIM(mat!T77)))</f>
        <v/>
      </c>
      <c r="X77" s="100" t="str">
        <f>IF(mat!U77="","",VALUE(TRIM(mat!U77)))</f>
        <v/>
      </c>
      <c r="Y77" s="100" t="str">
        <f>IF(mat!V77="","",VALUE(TRIM(mat!V77)))</f>
        <v/>
      </c>
      <c r="Z77" s="100" t="str">
        <f>IF(mat!W77="","",VALUE(TRIM(mat!W77)))</f>
        <v/>
      </c>
      <c r="AA77" s="100" t="str">
        <f>IF(mat!X77="","",VALUE(TRIM(mat!X77)))</f>
        <v/>
      </c>
      <c r="AB77" s="100" t="str">
        <f>IF(mat!Y77="","",VALUE(TRIM(mat!Y77)))</f>
        <v/>
      </c>
      <c r="AC77" s="100" t="str">
        <f>IF(mat!Z77="","",VALUE(TRIM(mat!Z77)))</f>
        <v/>
      </c>
      <c r="AD77" s="100" t="str">
        <f>IF(mat!AA77="","",VALUE(TRIM(mat!AA77)))</f>
        <v/>
      </c>
      <c r="AE77" s="100" t="str">
        <f>IF(mat!AB77="","",VALUE(TRIM(mat!AB77)))</f>
        <v/>
      </c>
      <c r="AF77" s="100" t="str">
        <f>IF(mat!AC77="","",VALUE(TRIM(mat!AC77)))</f>
        <v/>
      </c>
      <c r="AG77" s="100" t="str">
        <f>IF(mat!AD77="","",VALUE(TRIM(mat!AD77)))</f>
        <v/>
      </c>
      <c r="AH77" s="100" t="str">
        <f>IF(mat!AE77="","",VALUE(TRIM(mat!AE77)))</f>
        <v/>
      </c>
      <c r="AI77" s="100" t="str">
        <f>IF(mat!AF77="","",VALUE(TRIM(mat!AF77)))</f>
        <v/>
      </c>
      <c r="AJ77" s="100" t="str">
        <f>IF(mat!AG77="","",VALUE(TRIM(mat!AG77)))</f>
        <v/>
      </c>
      <c r="AK77" s="100" t="str">
        <f>IF(mat!AH77="","",VALUE(TRIM(mat!AH77)))</f>
        <v/>
      </c>
      <c r="AL77" s="100" t="str">
        <f>IF(mat!AI77="","",VALUE(TRIM(mat!AI77)))</f>
        <v/>
      </c>
      <c r="AM77" s="100" t="str">
        <f>IF(mat!AJ77="","",VALUE(TRIM(mat!AJ77)))</f>
        <v/>
      </c>
      <c r="AN77" s="100" t="str">
        <f>IF(mat!AK77="","",VALUE(TRIM(mat!AK77)))</f>
        <v/>
      </c>
      <c r="AO77" s="100" t="str">
        <f>IF(mat!AL77="","",VALUE(TRIM(mat!AL77)))</f>
        <v/>
      </c>
      <c r="AP77" s="100" t="str">
        <f>IF(mat!AM77="","",VALUE(TRIM(mat!AM77)))</f>
        <v/>
      </c>
      <c r="AQ77" s="100" t="str">
        <f>IF(mat!AN77="","",VALUE(TRIM(mat!AN77)))</f>
        <v/>
      </c>
      <c r="AR77" s="100" t="str">
        <f>IF(mat!AO77="","",VALUE(TRIM(mat!AO77)))</f>
        <v/>
      </c>
      <c r="AS77" s="100" t="str">
        <f>IF(mat!AP77="","",VALUE(TRIM(mat!AP77)))</f>
        <v/>
      </c>
      <c r="AT77" s="100" t="str">
        <f>IF(mat!AQ77="","",VALUE(TRIM(mat!AQ77)))</f>
        <v/>
      </c>
      <c r="AU77" s="100" t="str">
        <f>IF(mat!AR77="","",VALUE(TRIM(mat!AR77)))</f>
        <v/>
      </c>
      <c r="AV77" s="100" t="str">
        <f>IF(mat!AS77="","",VALUE(TRIM(mat!AS77)))</f>
        <v/>
      </c>
      <c r="AW77" s="100" t="str">
        <f>IF(mat!AT77="","",VALUE(TRIM(mat!AT77)))</f>
        <v/>
      </c>
      <c r="AX77" s="100" t="str">
        <f>IF(mat!AU77="","",VALUE(TRIM(mat!AU77)))</f>
        <v/>
      </c>
      <c r="AY77" s="100" t="str">
        <f>IF(mat!AV77="","",VALUE(TRIM(mat!AV77)))</f>
        <v/>
      </c>
      <c r="AZ77" s="100" t="str">
        <f>IF(mat!AW77="","",VALUE(TRIM(mat!AW77)))</f>
        <v/>
      </c>
      <c r="BA77" s="100" t="str">
        <f>IF(mat!AX77="","",VALUE(TRIM(mat!AX77)))</f>
        <v/>
      </c>
      <c r="BB77" s="100" t="str">
        <f>IF(mat!AY77="","",VALUE(TRIM(mat!AY77)))</f>
        <v/>
      </c>
      <c r="BC77" s="100" t="str">
        <f>IF(mat!AZ77="","",VALUE(TRIM(mat!AZ77)))</f>
        <v/>
      </c>
      <c r="BD77" s="100" t="str">
        <f>IF(mat!BA77="","",VALUE(TRIM(mat!BA77)))</f>
        <v/>
      </c>
      <c r="BE77" s="100" t="str">
        <f>IF(mat!BB77="","",VALUE(TRIM(mat!BB77)))</f>
        <v/>
      </c>
    </row>
    <row r="78" spans="1:57" s="109" customFormat="1">
      <c r="A78" s="108">
        <f t="shared" si="11"/>
        <v>78</v>
      </c>
      <c r="B78" s="108"/>
      <c r="C78" s="108" t="str">
        <f>G78</f>
        <v>XHED</v>
      </c>
      <c r="D78" s="108" t="str">
        <f>TRIM(mat!A78)</f>
        <v>ELEMENT-TYPE</v>
      </c>
      <c r="E78" s="108" t="str">
        <f>TRIM(mat!B78)</f>
        <v>MA</v>
      </c>
      <c r="F78" s="108" t="str">
        <f>TRIM(mat!C78)</f>
        <v>IEL</v>
      </c>
      <c r="G78" s="108" t="str">
        <f>TRIM(mat!D78)</f>
        <v>XHED</v>
      </c>
      <c r="H78" s="108" t="str">
        <f>TRIM(mat!E78)</f>
        <v>RHO</v>
      </c>
      <c r="I78" s="108" t="str">
        <f>TRIM(mat!F78)</f>
        <v>VS</v>
      </c>
      <c r="J78" s="108" t="str">
        <f>TRIM(mat!G78)</f>
        <v>VP</v>
      </c>
      <c r="K78" s="108" t="str">
        <f>TRIM(mat!H78)</f>
        <v>WIDTH</v>
      </c>
      <c r="L78" s="108" t="str">
        <f>TRIM(mat!I78)</f>
        <v/>
      </c>
      <c r="M78" s="108" t="str">
        <f>TRIM(mat!J78)</f>
        <v/>
      </c>
      <c r="N78" s="108" t="str">
        <f>TRIM(mat!K78)</f>
        <v/>
      </c>
      <c r="O78" s="108" t="str">
        <f>TRIM(mat!L78)</f>
        <v/>
      </c>
      <c r="P78" s="108" t="str">
        <f>TRIM(mat!M78)</f>
        <v/>
      </c>
      <c r="Q78" s="108" t="str">
        <f>TRIM(mat!N78)</f>
        <v/>
      </c>
      <c r="R78" s="108" t="str">
        <f>TRIM(mat!O78)</f>
        <v/>
      </c>
      <c r="S78" s="108" t="str">
        <f>TRIM(mat!P78)</f>
        <v/>
      </c>
      <c r="T78" s="108" t="str">
        <f>TRIM(mat!Q78)</f>
        <v/>
      </c>
      <c r="U78" s="108" t="str">
        <f>TRIM(mat!R78)</f>
        <v/>
      </c>
      <c r="V78" s="108" t="str">
        <f>TRIM(mat!S78)</f>
        <v/>
      </c>
      <c r="W78" s="108" t="str">
        <f>TRIM(mat!T78)</f>
        <v/>
      </c>
      <c r="X78" s="108" t="str">
        <f>TRIM(mat!U78)</f>
        <v/>
      </c>
      <c r="Y78" s="108" t="str">
        <f>TRIM(mat!V78)</f>
        <v/>
      </c>
      <c r="Z78" s="108" t="str">
        <f>TRIM(mat!W78)</f>
        <v/>
      </c>
      <c r="AA78" s="108" t="str">
        <f>TRIM(mat!X78)</f>
        <v/>
      </c>
      <c r="AB78" s="108" t="str">
        <f>TRIM(mat!Y78)</f>
        <v/>
      </c>
      <c r="AC78" s="108" t="str">
        <f>TRIM(mat!Z78)</f>
        <v/>
      </c>
      <c r="AD78" s="108" t="str">
        <f>TRIM(mat!AA78)</f>
        <v/>
      </c>
      <c r="AE78" s="108" t="str">
        <f>TRIM(mat!AB78)</f>
        <v/>
      </c>
      <c r="AF78" s="108" t="str">
        <f>TRIM(mat!AC78)</f>
        <v/>
      </c>
      <c r="AG78" s="108" t="str">
        <f>TRIM(mat!AD78)</f>
        <v/>
      </c>
      <c r="AH78" s="108" t="str">
        <f>TRIM(mat!AE78)</f>
        <v/>
      </c>
      <c r="AI78" s="108" t="str">
        <f>TRIM(mat!AF78)</f>
        <v/>
      </c>
      <c r="AJ78" s="108" t="str">
        <f>TRIM(mat!AG78)</f>
        <v/>
      </c>
      <c r="AK78" s="108" t="str">
        <f>TRIM(mat!AH78)</f>
        <v/>
      </c>
      <c r="AL78" s="108" t="str">
        <f>TRIM(mat!AI78)</f>
        <v/>
      </c>
      <c r="AM78" s="108" t="str">
        <f>TRIM(mat!AJ78)</f>
        <v/>
      </c>
      <c r="AN78" s="108" t="str">
        <f>TRIM(mat!AK78)</f>
        <v/>
      </c>
      <c r="AO78" s="108" t="str">
        <f>TRIM(mat!AL78)</f>
        <v/>
      </c>
      <c r="AP78" s="108" t="str">
        <f>TRIM(mat!AM78)</f>
        <v/>
      </c>
      <c r="AQ78" s="108" t="str">
        <f>TRIM(mat!AN78)</f>
        <v/>
      </c>
      <c r="AR78" s="108" t="str">
        <f>TRIM(mat!AO78)</f>
        <v/>
      </c>
      <c r="AS78" s="108" t="str">
        <f>TRIM(mat!AP78)</f>
        <v/>
      </c>
      <c r="AT78" s="108" t="str">
        <f>TRIM(mat!AQ78)</f>
        <v/>
      </c>
      <c r="AU78" s="108" t="str">
        <f>TRIM(mat!AR78)</f>
        <v/>
      </c>
      <c r="AV78" s="108" t="str">
        <f>TRIM(mat!AS78)</f>
        <v/>
      </c>
      <c r="AW78" s="108" t="str">
        <f>TRIM(mat!AT78)</f>
        <v/>
      </c>
      <c r="AX78" s="108" t="str">
        <f>TRIM(mat!AU78)</f>
        <v/>
      </c>
      <c r="AY78" s="108" t="str">
        <f>TRIM(mat!AV78)</f>
        <v/>
      </c>
      <c r="AZ78" s="108" t="str">
        <f>TRIM(mat!AW78)</f>
        <v/>
      </c>
      <c r="BA78" s="108" t="str">
        <f>TRIM(mat!AX78)</f>
        <v/>
      </c>
      <c r="BB78" s="108" t="str">
        <f>TRIM(mat!AY78)</f>
        <v/>
      </c>
      <c r="BC78" s="108" t="str">
        <f>TRIM(mat!AZ78)</f>
        <v/>
      </c>
      <c r="BD78" s="108" t="str">
        <f>TRIM(mat!BA78)</f>
        <v/>
      </c>
      <c r="BE78" s="108" t="str">
        <f>TRIM(mat!BB78)</f>
        <v/>
      </c>
    </row>
    <row r="79" spans="1:57" s="101" customFormat="1">
      <c r="A79" s="100">
        <f t="shared" si="11"/>
        <v>79</v>
      </c>
      <c r="B79" s="100">
        <f t="shared" si="9"/>
        <v>6</v>
      </c>
      <c r="C79" s="100" t="str">
        <f t="shared" si="10"/>
        <v>左側方境界</v>
      </c>
      <c r="D79" s="100" t="str">
        <f>TRIM(mat!A79)</f>
        <v>SIDE-BOUN</v>
      </c>
      <c r="E79" s="100">
        <f>VALUE(TRIM(mat!B79))</f>
        <v>20101</v>
      </c>
      <c r="F79" s="100">
        <f>VALUE(TRIM(mat!C79))</f>
        <v>6</v>
      </c>
      <c r="G79" s="100" t="str">
        <f>TRIM(mat!D79)</f>
        <v>左側方境界###左側方粘性境界要素(0)</v>
      </c>
      <c r="H79" s="100">
        <f>IF(mat!E79="","",VALUE(TRIM(mat!E79)))</f>
        <v>1.5</v>
      </c>
      <c r="I79" s="100">
        <f>IF(mat!F79="","",VALUE(TRIM(mat!F79)))</f>
        <v>35.61</v>
      </c>
      <c r="J79" s="100">
        <f>IF(mat!G79="","",VALUE(TRIM(mat!G79)))</f>
        <v>1480</v>
      </c>
      <c r="K79" s="100">
        <f>IF(mat!H79="","",VALUE(TRIM(mat!H79)))</f>
        <v>5</v>
      </c>
      <c r="L79" s="100" t="str">
        <f>IF(mat!I79="","",VALUE(TRIM(mat!I79)))</f>
        <v/>
      </c>
      <c r="M79" s="100" t="str">
        <f>IF(mat!J79="","",VALUE(TRIM(mat!J79)))</f>
        <v/>
      </c>
      <c r="N79" s="100" t="str">
        <f>IF(mat!K79="","",VALUE(TRIM(mat!K79)))</f>
        <v/>
      </c>
      <c r="O79" s="100" t="str">
        <f>IF(mat!L79="","",VALUE(TRIM(mat!L79)))</f>
        <v/>
      </c>
      <c r="P79" s="100" t="str">
        <f>IF(mat!M79="","",VALUE(TRIM(mat!M79)))</f>
        <v/>
      </c>
      <c r="Q79" s="100" t="str">
        <f>IF(mat!N79="","",VALUE(TRIM(mat!N79)))</f>
        <v/>
      </c>
      <c r="R79" s="100" t="str">
        <f>IF(mat!O79="","",VALUE(TRIM(mat!O79)))</f>
        <v/>
      </c>
      <c r="S79" s="100" t="str">
        <f>IF(mat!P79="","",VALUE(TRIM(mat!P79)))</f>
        <v/>
      </c>
      <c r="T79" s="100" t="str">
        <f>IF(mat!Q79="","",VALUE(TRIM(mat!Q79)))</f>
        <v/>
      </c>
      <c r="U79" s="100" t="str">
        <f>IF(mat!R79="","",VALUE(TRIM(mat!R79)))</f>
        <v/>
      </c>
      <c r="V79" s="100" t="str">
        <f>IF(mat!S79="","",VALUE(TRIM(mat!S79)))</f>
        <v/>
      </c>
      <c r="W79" s="100" t="str">
        <f>IF(mat!T79="","",VALUE(TRIM(mat!T79)))</f>
        <v/>
      </c>
      <c r="X79" s="100" t="str">
        <f>IF(mat!U79="","",VALUE(TRIM(mat!U79)))</f>
        <v/>
      </c>
      <c r="Y79" s="100" t="str">
        <f>IF(mat!V79="","",VALUE(TRIM(mat!V79)))</f>
        <v/>
      </c>
      <c r="Z79" s="100" t="str">
        <f>IF(mat!W79="","",VALUE(TRIM(mat!W79)))</f>
        <v/>
      </c>
      <c r="AA79" s="100" t="str">
        <f>IF(mat!X79="","",VALUE(TRIM(mat!X79)))</f>
        <v/>
      </c>
      <c r="AB79" s="100" t="str">
        <f>IF(mat!Y79="","",VALUE(TRIM(mat!Y79)))</f>
        <v/>
      </c>
      <c r="AC79" s="100" t="str">
        <f>IF(mat!Z79="","",VALUE(TRIM(mat!Z79)))</f>
        <v/>
      </c>
      <c r="AD79" s="100" t="str">
        <f>IF(mat!AA79="","",VALUE(TRIM(mat!AA79)))</f>
        <v/>
      </c>
      <c r="AE79" s="100" t="str">
        <f>IF(mat!AB79="","",VALUE(TRIM(mat!AB79)))</f>
        <v/>
      </c>
      <c r="AF79" s="100" t="str">
        <f>IF(mat!AC79="","",VALUE(TRIM(mat!AC79)))</f>
        <v/>
      </c>
      <c r="AG79" s="100" t="str">
        <f>IF(mat!AD79="","",VALUE(TRIM(mat!AD79)))</f>
        <v/>
      </c>
      <c r="AH79" s="100" t="str">
        <f>IF(mat!AE79="","",VALUE(TRIM(mat!AE79)))</f>
        <v/>
      </c>
      <c r="AI79" s="100" t="str">
        <f>IF(mat!AF79="","",VALUE(TRIM(mat!AF79)))</f>
        <v/>
      </c>
      <c r="AJ79" s="100" t="str">
        <f>IF(mat!AG79="","",VALUE(TRIM(mat!AG79)))</f>
        <v/>
      </c>
      <c r="AK79" s="100" t="str">
        <f>IF(mat!AH79="","",VALUE(TRIM(mat!AH79)))</f>
        <v/>
      </c>
      <c r="AL79" s="100" t="str">
        <f>IF(mat!AI79="","",VALUE(TRIM(mat!AI79)))</f>
        <v/>
      </c>
      <c r="AM79" s="100" t="str">
        <f>IF(mat!AJ79="","",VALUE(TRIM(mat!AJ79)))</f>
        <v/>
      </c>
      <c r="AN79" s="100" t="str">
        <f>IF(mat!AK79="","",VALUE(TRIM(mat!AK79)))</f>
        <v/>
      </c>
      <c r="AO79" s="100" t="str">
        <f>IF(mat!AL79="","",VALUE(TRIM(mat!AL79)))</f>
        <v/>
      </c>
      <c r="AP79" s="100" t="str">
        <f>IF(mat!AM79="","",VALUE(TRIM(mat!AM79)))</f>
        <v/>
      </c>
      <c r="AQ79" s="100" t="str">
        <f>IF(mat!AN79="","",VALUE(TRIM(mat!AN79)))</f>
        <v/>
      </c>
      <c r="AR79" s="100" t="str">
        <f>IF(mat!AO79="","",VALUE(TRIM(mat!AO79)))</f>
        <v/>
      </c>
      <c r="AS79" s="100" t="str">
        <f>IF(mat!AP79="","",VALUE(TRIM(mat!AP79)))</f>
        <v/>
      </c>
      <c r="AT79" s="100" t="str">
        <f>IF(mat!AQ79="","",VALUE(TRIM(mat!AQ79)))</f>
        <v/>
      </c>
      <c r="AU79" s="100" t="str">
        <f>IF(mat!AR79="","",VALUE(TRIM(mat!AR79)))</f>
        <v/>
      </c>
      <c r="AV79" s="100" t="str">
        <f>IF(mat!AS79="","",VALUE(TRIM(mat!AS79)))</f>
        <v/>
      </c>
      <c r="AW79" s="100" t="str">
        <f>IF(mat!AT79="","",VALUE(TRIM(mat!AT79)))</f>
        <v/>
      </c>
      <c r="AX79" s="100" t="str">
        <f>IF(mat!AU79="","",VALUE(TRIM(mat!AU79)))</f>
        <v/>
      </c>
      <c r="AY79" s="100" t="str">
        <f>IF(mat!AV79="","",VALUE(TRIM(mat!AV79)))</f>
        <v/>
      </c>
      <c r="AZ79" s="100" t="str">
        <f>IF(mat!AW79="","",VALUE(TRIM(mat!AW79)))</f>
        <v/>
      </c>
      <c r="BA79" s="100" t="str">
        <f>IF(mat!AX79="","",VALUE(TRIM(mat!AX79)))</f>
        <v/>
      </c>
      <c r="BB79" s="100" t="str">
        <f>IF(mat!AY79="","",VALUE(TRIM(mat!AY79)))</f>
        <v/>
      </c>
      <c r="BC79" s="100" t="str">
        <f>IF(mat!AZ79="","",VALUE(TRIM(mat!AZ79)))</f>
        <v/>
      </c>
      <c r="BD79" s="100" t="str">
        <f>IF(mat!BA79="","",VALUE(TRIM(mat!BA79)))</f>
        <v/>
      </c>
      <c r="BE79" s="100" t="str">
        <f>IF(mat!BB79="","",VALUE(TRIM(mat!BB79)))</f>
        <v/>
      </c>
    </row>
    <row r="80" spans="1:57" s="101" customFormat="1">
      <c r="A80" s="100">
        <f t="shared" si="11"/>
        <v>80</v>
      </c>
      <c r="B80" s="100">
        <f t="shared" si="9"/>
        <v>6</v>
      </c>
      <c r="C80" s="100" t="str">
        <f t="shared" si="10"/>
        <v>左側方境界</v>
      </c>
      <c r="D80" s="100" t="str">
        <f>TRIM(mat!A80)</f>
        <v>SIDE-BOUN</v>
      </c>
      <c r="E80" s="100">
        <f>VALUE(TRIM(mat!B80))</f>
        <v>20102</v>
      </c>
      <c r="F80" s="100">
        <f>VALUE(TRIM(mat!C80))</f>
        <v>6</v>
      </c>
      <c r="G80" s="100" t="str">
        <f>TRIM(mat!D80)</f>
        <v>左側方境界###左側方粘性境界要素(1)</v>
      </c>
      <c r="H80" s="100">
        <f>IF(mat!E80="","",VALUE(TRIM(mat!E80)))</f>
        <v>1.5</v>
      </c>
      <c r="I80" s="100">
        <f>IF(mat!F80="","",VALUE(TRIM(mat!F80)))</f>
        <v>46.86</v>
      </c>
      <c r="J80" s="100">
        <f>IF(mat!G80="","",VALUE(TRIM(mat!G80)))</f>
        <v>1481</v>
      </c>
      <c r="K80" s="100">
        <f>IF(mat!H80="","",VALUE(TRIM(mat!H80)))</f>
        <v>5</v>
      </c>
      <c r="L80" s="100" t="str">
        <f>IF(mat!I80="","",VALUE(TRIM(mat!I80)))</f>
        <v/>
      </c>
      <c r="M80" s="100" t="str">
        <f>IF(mat!J80="","",VALUE(TRIM(mat!J80)))</f>
        <v/>
      </c>
      <c r="N80" s="100" t="str">
        <f>IF(mat!K80="","",VALUE(TRIM(mat!K80)))</f>
        <v/>
      </c>
      <c r="O80" s="100" t="str">
        <f>IF(mat!L80="","",VALUE(TRIM(mat!L80)))</f>
        <v/>
      </c>
      <c r="P80" s="100" t="str">
        <f>IF(mat!M80="","",VALUE(TRIM(mat!M80)))</f>
        <v/>
      </c>
      <c r="Q80" s="100" t="str">
        <f>IF(mat!N80="","",VALUE(TRIM(mat!N80)))</f>
        <v/>
      </c>
      <c r="R80" s="100" t="str">
        <f>IF(mat!O80="","",VALUE(TRIM(mat!O80)))</f>
        <v/>
      </c>
      <c r="S80" s="100" t="str">
        <f>IF(mat!P80="","",VALUE(TRIM(mat!P80)))</f>
        <v/>
      </c>
      <c r="T80" s="100" t="str">
        <f>IF(mat!Q80="","",VALUE(TRIM(mat!Q80)))</f>
        <v/>
      </c>
      <c r="U80" s="100" t="str">
        <f>IF(mat!R80="","",VALUE(TRIM(mat!R80)))</f>
        <v/>
      </c>
      <c r="V80" s="100" t="str">
        <f>IF(mat!S80="","",VALUE(TRIM(mat!S80)))</f>
        <v/>
      </c>
      <c r="W80" s="100" t="str">
        <f>IF(mat!T80="","",VALUE(TRIM(mat!T80)))</f>
        <v/>
      </c>
      <c r="X80" s="100" t="str">
        <f>IF(mat!U80="","",VALUE(TRIM(mat!U80)))</f>
        <v/>
      </c>
      <c r="Y80" s="100" t="str">
        <f>IF(mat!V80="","",VALUE(TRIM(mat!V80)))</f>
        <v/>
      </c>
      <c r="Z80" s="100" t="str">
        <f>IF(mat!W80="","",VALUE(TRIM(mat!W80)))</f>
        <v/>
      </c>
      <c r="AA80" s="100" t="str">
        <f>IF(mat!X80="","",VALUE(TRIM(mat!X80)))</f>
        <v/>
      </c>
      <c r="AB80" s="100" t="str">
        <f>IF(mat!Y80="","",VALUE(TRIM(mat!Y80)))</f>
        <v/>
      </c>
      <c r="AC80" s="100" t="str">
        <f>IF(mat!Z80="","",VALUE(TRIM(mat!Z80)))</f>
        <v/>
      </c>
      <c r="AD80" s="100" t="str">
        <f>IF(mat!AA80="","",VALUE(TRIM(mat!AA80)))</f>
        <v/>
      </c>
      <c r="AE80" s="100" t="str">
        <f>IF(mat!AB80="","",VALUE(TRIM(mat!AB80)))</f>
        <v/>
      </c>
      <c r="AF80" s="100" t="str">
        <f>IF(mat!AC80="","",VALUE(TRIM(mat!AC80)))</f>
        <v/>
      </c>
      <c r="AG80" s="100" t="str">
        <f>IF(mat!AD80="","",VALUE(TRIM(mat!AD80)))</f>
        <v/>
      </c>
      <c r="AH80" s="100" t="str">
        <f>IF(mat!AE80="","",VALUE(TRIM(mat!AE80)))</f>
        <v/>
      </c>
      <c r="AI80" s="100" t="str">
        <f>IF(mat!AF80="","",VALUE(TRIM(mat!AF80)))</f>
        <v/>
      </c>
      <c r="AJ80" s="100" t="str">
        <f>IF(mat!AG80="","",VALUE(TRIM(mat!AG80)))</f>
        <v/>
      </c>
      <c r="AK80" s="100" t="str">
        <f>IF(mat!AH80="","",VALUE(TRIM(mat!AH80)))</f>
        <v/>
      </c>
      <c r="AL80" s="100" t="str">
        <f>IF(mat!AI80="","",VALUE(TRIM(mat!AI80)))</f>
        <v/>
      </c>
      <c r="AM80" s="100" t="str">
        <f>IF(mat!AJ80="","",VALUE(TRIM(mat!AJ80)))</f>
        <v/>
      </c>
      <c r="AN80" s="100" t="str">
        <f>IF(mat!AK80="","",VALUE(TRIM(mat!AK80)))</f>
        <v/>
      </c>
      <c r="AO80" s="100" t="str">
        <f>IF(mat!AL80="","",VALUE(TRIM(mat!AL80)))</f>
        <v/>
      </c>
      <c r="AP80" s="100" t="str">
        <f>IF(mat!AM80="","",VALUE(TRIM(mat!AM80)))</f>
        <v/>
      </c>
      <c r="AQ80" s="100" t="str">
        <f>IF(mat!AN80="","",VALUE(TRIM(mat!AN80)))</f>
        <v/>
      </c>
      <c r="AR80" s="100" t="str">
        <f>IF(mat!AO80="","",VALUE(TRIM(mat!AO80)))</f>
        <v/>
      </c>
      <c r="AS80" s="100" t="str">
        <f>IF(mat!AP80="","",VALUE(TRIM(mat!AP80)))</f>
        <v/>
      </c>
      <c r="AT80" s="100" t="str">
        <f>IF(mat!AQ80="","",VALUE(TRIM(mat!AQ80)))</f>
        <v/>
      </c>
      <c r="AU80" s="100" t="str">
        <f>IF(mat!AR80="","",VALUE(TRIM(mat!AR80)))</f>
        <v/>
      </c>
      <c r="AV80" s="100" t="str">
        <f>IF(mat!AS80="","",VALUE(TRIM(mat!AS80)))</f>
        <v/>
      </c>
      <c r="AW80" s="100" t="str">
        <f>IF(mat!AT80="","",VALUE(TRIM(mat!AT80)))</f>
        <v/>
      </c>
      <c r="AX80" s="100" t="str">
        <f>IF(mat!AU80="","",VALUE(TRIM(mat!AU80)))</f>
        <v/>
      </c>
      <c r="AY80" s="100" t="str">
        <f>IF(mat!AV80="","",VALUE(TRIM(mat!AV80)))</f>
        <v/>
      </c>
      <c r="AZ80" s="100" t="str">
        <f>IF(mat!AW80="","",VALUE(TRIM(mat!AW80)))</f>
        <v/>
      </c>
      <c r="BA80" s="100" t="str">
        <f>IF(mat!AX80="","",VALUE(TRIM(mat!AX80)))</f>
        <v/>
      </c>
      <c r="BB80" s="100" t="str">
        <f>IF(mat!AY80="","",VALUE(TRIM(mat!AY80)))</f>
        <v/>
      </c>
      <c r="BC80" s="100" t="str">
        <f>IF(mat!AZ80="","",VALUE(TRIM(mat!AZ80)))</f>
        <v/>
      </c>
      <c r="BD80" s="100" t="str">
        <f>IF(mat!BA80="","",VALUE(TRIM(mat!BA80)))</f>
        <v/>
      </c>
      <c r="BE80" s="100" t="str">
        <f>IF(mat!BB80="","",VALUE(TRIM(mat!BB80)))</f>
        <v/>
      </c>
    </row>
    <row r="81" spans="1:57" s="101" customFormat="1">
      <c r="A81" s="100">
        <f t="shared" si="11"/>
        <v>81</v>
      </c>
      <c r="B81" s="100">
        <f t="shared" si="9"/>
        <v>6</v>
      </c>
      <c r="C81" s="100" t="str">
        <f t="shared" si="10"/>
        <v>左側方境界</v>
      </c>
      <c r="D81" s="100" t="str">
        <f>TRIM(mat!A81)</f>
        <v>SIDE-BOUN</v>
      </c>
      <c r="E81" s="100">
        <f>VALUE(TRIM(mat!B81))</f>
        <v>20103</v>
      </c>
      <c r="F81" s="100">
        <f>VALUE(TRIM(mat!C81))</f>
        <v>6</v>
      </c>
      <c r="G81" s="100" t="str">
        <f>TRIM(mat!D81)</f>
        <v>左側方境界###左側方粘性境界要素(2)</v>
      </c>
      <c r="H81" s="100">
        <f>IF(mat!E81="","",VALUE(TRIM(mat!E81)))</f>
        <v>1.5</v>
      </c>
      <c r="I81" s="100">
        <f>IF(mat!F81="","",VALUE(TRIM(mat!F81)))</f>
        <v>53.25</v>
      </c>
      <c r="J81" s="100">
        <f>IF(mat!G81="","",VALUE(TRIM(mat!G81)))</f>
        <v>1481</v>
      </c>
      <c r="K81" s="100">
        <f>IF(mat!H81="","",VALUE(TRIM(mat!H81)))</f>
        <v>5</v>
      </c>
      <c r="L81" s="100" t="str">
        <f>IF(mat!I81="","",VALUE(TRIM(mat!I81)))</f>
        <v/>
      </c>
      <c r="M81" s="100" t="str">
        <f>IF(mat!J81="","",VALUE(TRIM(mat!J81)))</f>
        <v/>
      </c>
      <c r="N81" s="100" t="str">
        <f>IF(mat!K81="","",VALUE(TRIM(mat!K81)))</f>
        <v/>
      </c>
      <c r="O81" s="100" t="str">
        <f>IF(mat!L81="","",VALUE(TRIM(mat!L81)))</f>
        <v/>
      </c>
      <c r="P81" s="100" t="str">
        <f>IF(mat!M81="","",VALUE(TRIM(mat!M81)))</f>
        <v/>
      </c>
      <c r="Q81" s="100" t="str">
        <f>IF(mat!N81="","",VALUE(TRIM(mat!N81)))</f>
        <v/>
      </c>
      <c r="R81" s="100" t="str">
        <f>IF(mat!O81="","",VALUE(TRIM(mat!O81)))</f>
        <v/>
      </c>
      <c r="S81" s="100" t="str">
        <f>IF(mat!P81="","",VALUE(TRIM(mat!P81)))</f>
        <v/>
      </c>
      <c r="T81" s="100" t="str">
        <f>IF(mat!Q81="","",VALUE(TRIM(mat!Q81)))</f>
        <v/>
      </c>
      <c r="U81" s="100" t="str">
        <f>IF(mat!R81="","",VALUE(TRIM(mat!R81)))</f>
        <v/>
      </c>
      <c r="V81" s="100" t="str">
        <f>IF(mat!S81="","",VALUE(TRIM(mat!S81)))</f>
        <v/>
      </c>
      <c r="W81" s="100" t="str">
        <f>IF(mat!T81="","",VALUE(TRIM(mat!T81)))</f>
        <v/>
      </c>
      <c r="X81" s="100" t="str">
        <f>IF(mat!U81="","",VALUE(TRIM(mat!U81)))</f>
        <v/>
      </c>
      <c r="Y81" s="100" t="str">
        <f>IF(mat!V81="","",VALUE(TRIM(mat!V81)))</f>
        <v/>
      </c>
      <c r="Z81" s="100" t="str">
        <f>IF(mat!W81="","",VALUE(TRIM(mat!W81)))</f>
        <v/>
      </c>
      <c r="AA81" s="100" t="str">
        <f>IF(mat!X81="","",VALUE(TRIM(mat!X81)))</f>
        <v/>
      </c>
      <c r="AB81" s="100" t="str">
        <f>IF(mat!Y81="","",VALUE(TRIM(mat!Y81)))</f>
        <v/>
      </c>
      <c r="AC81" s="100" t="str">
        <f>IF(mat!Z81="","",VALUE(TRIM(mat!Z81)))</f>
        <v/>
      </c>
      <c r="AD81" s="100" t="str">
        <f>IF(mat!AA81="","",VALUE(TRIM(mat!AA81)))</f>
        <v/>
      </c>
      <c r="AE81" s="100" t="str">
        <f>IF(mat!AB81="","",VALUE(TRIM(mat!AB81)))</f>
        <v/>
      </c>
      <c r="AF81" s="100" t="str">
        <f>IF(mat!AC81="","",VALUE(TRIM(mat!AC81)))</f>
        <v/>
      </c>
      <c r="AG81" s="100" t="str">
        <f>IF(mat!AD81="","",VALUE(TRIM(mat!AD81)))</f>
        <v/>
      </c>
      <c r="AH81" s="100" t="str">
        <f>IF(mat!AE81="","",VALUE(TRIM(mat!AE81)))</f>
        <v/>
      </c>
      <c r="AI81" s="100" t="str">
        <f>IF(mat!AF81="","",VALUE(TRIM(mat!AF81)))</f>
        <v/>
      </c>
      <c r="AJ81" s="100" t="str">
        <f>IF(mat!AG81="","",VALUE(TRIM(mat!AG81)))</f>
        <v/>
      </c>
      <c r="AK81" s="100" t="str">
        <f>IF(mat!AH81="","",VALUE(TRIM(mat!AH81)))</f>
        <v/>
      </c>
      <c r="AL81" s="100" t="str">
        <f>IF(mat!AI81="","",VALUE(TRIM(mat!AI81)))</f>
        <v/>
      </c>
      <c r="AM81" s="100" t="str">
        <f>IF(mat!AJ81="","",VALUE(TRIM(mat!AJ81)))</f>
        <v/>
      </c>
      <c r="AN81" s="100" t="str">
        <f>IF(mat!AK81="","",VALUE(TRIM(mat!AK81)))</f>
        <v/>
      </c>
      <c r="AO81" s="100" t="str">
        <f>IF(mat!AL81="","",VALUE(TRIM(mat!AL81)))</f>
        <v/>
      </c>
      <c r="AP81" s="100" t="str">
        <f>IF(mat!AM81="","",VALUE(TRIM(mat!AM81)))</f>
        <v/>
      </c>
      <c r="AQ81" s="100" t="str">
        <f>IF(mat!AN81="","",VALUE(TRIM(mat!AN81)))</f>
        <v/>
      </c>
      <c r="AR81" s="100" t="str">
        <f>IF(mat!AO81="","",VALUE(TRIM(mat!AO81)))</f>
        <v/>
      </c>
      <c r="AS81" s="100" t="str">
        <f>IF(mat!AP81="","",VALUE(TRIM(mat!AP81)))</f>
        <v/>
      </c>
      <c r="AT81" s="100" t="str">
        <f>IF(mat!AQ81="","",VALUE(TRIM(mat!AQ81)))</f>
        <v/>
      </c>
      <c r="AU81" s="100" t="str">
        <f>IF(mat!AR81="","",VALUE(TRIM(mat!AR81)))</f>
        <v/>
      </c>
      <c r="AV81" s="100" t="str">
        <f>IF(mat!AS81="","",VALUE(TRIM(mat!AS81)))</f>
        <v/>
      </c>
      <c r="AW81" s="100" t="str">
        <f>IF(mat!AT81="","",VALUE(TRIM(mat!AT81)))</f>
        <v/>
      </c>
      <c r="AX81" s="100" t="str">
        <f>IF(mat!AU81="","",VALUE(TRIM(mat!AU81)))</f>
        <v/>
      </c>
      <c r="AY81" s="100" t="str">
        <f>IF(mat!AV81="","",VALUE(TRIM(mat!AV81)))</f>
        <v/>
      </c>
      <c r="AZ81" s="100" t="str">
        <f>IF(mat!AW81="","",VALUE(TRIM(mat!AW81)))</f>
        <v/>
      </c>
      <c r="BA81" s="100" t="str">
        <f>IF(mat!AX81="","",VALUE(TRIM(mat!AX81)))</f>
        <v/>
      </c>
      <c r="BB81" s="100" t="str">
        <f>IF(mat!AY81="","",VALUE(TRIM(mat!AY81)))</f>
        <v/>
      </c>
      <c r="BC81" s="100" t="str">
        <f>IF(mat!AZ81="","",VALUE(TRIM(mat!AZ81)))</f>
        <v/>
      </c>
      <c r="BD81" s="100" t="str">
        <f>IF(mat!BA81="","",VALUE(TRIM(mat!BA81)))</f>
        <v/>
      </c>
      <c r="BE81" s="100" t="str">
        <f>IF(mat!BB81="","",VALUE(TRIM(mat!BB81)))</f>
        <v/>
      </c>
    </row>
    <row r="82" spans="1:57" s="101" customFormat="1">
      <c r="A82" s="100">
        <f t="shared" si="11"/>
        <v>82</v>
      </c>
      <c r="B82" s="100">
        <f t="shared" si="9"/>
        <v>6</v>
      </c>
      <c r="C82" s="100" t="str">
        <f t="shared" si="10"/>
        <v>左側方境界</v>
      </c>
      <c r="D82" s="100" t="str">
        <f>TRIM(mat!A82)</f>
        <v>SIDE-BOUN</v>
      </c>
      <c r="E82" s="100">
        <f>VALUE(TRIM(mat!B82))</f>
        <v>20104</v>
      </c>
      <c r="F82" s="100">
        <f>VALUE(TRIM(mat!C82))</f>
        <v>6</v>
      </c>
      <c r="G82" s="100" t="str">
        <f>TRIM(mat!D82)</f>
        <v>左側方境界###左側方粘性境界要素(3)</v>
      </c>
      <c r="H82" s="100">
        <f>IF(mat!E82="","",VALUE(TRIM(mat!E82)))</f>
        <v>1.8</v>
      </c>
      <c r="I82" s="100">
        <f>IF(mat!F82="","",VALUE(TRIM(mat!F82)))</f>
        <v>137.9</v>
      </c>
      <c r="J82" s="100">
        <f>IF(mat!G82="","",VALUE(TRIM(mat!G82)))</f>
        <v>1656</v>
      </c>
      <c r="K82" s="100">
        <f>IF(mat!H82="","",VALUE(TRIM(mat!H82)))</f>
        <v>5</v>
      </c>
      <c r="L82" s="100" t="str">
        <f>IF(mat!I82="","",VALUE(TRIM(mat!I82)))</f>
        <v/>
      </c>
      <c r="M82" s="100" t="str">
        <f>IF(mat!J82="","",VALUE(TRIM(mat!J82)))</f>
        <v/>
      </c>
      <c r="N82" s="100" t="str">
        <f>IF(mat!K82="","",VALUE(TRIM(mat!K82)))</f>
        <v/>
      </c>
      <c r="O82" s="100" t="str">
        <f>IF(mat!L82="","",VALUE(TRIM(mat!L82)))</f>
        <v/>
      </c>
      <c r="P82" s="100" t="str">
        <f>IF(mat!M82="","",VALUE(TRIM(mat!M82)))</f>
        <v/>
      </c>
      <c r="Q82" s="100" t="str">
        <f>IF(mat!N82="","",VALUE(TRIM(mat!N82)))</f>
        <v/>
      </c>
      <c r="R82" s="100" t="str">
        <f>IF(mat!O82="","",VALUE(TRIM(mat!O82)))</f>
        <v/>
      </c>
      <c r="S82" s="100" t="str">
        <f>IF(mat!P82="","",VALUE(TRIM(mat!P82)))</f>
        <v/>
      </c>
      <c r="T82" s="100" t="str">
        <f>IF(mat!Q82="","",VALUE(TRIM(mat!Q82)))</f>
        <v/>
      </c>
      <c r="U82" s="100" t="str">
        <f>IF(mat!R82="","",VALUE(TRIM(mat!R82)))</f>
        <v/>
      </c>
      <c r="V82" s="100" t="str">
        <f>IF(mat!S82="","",VALUE(TRIM(mat!S82)))</f>
        <v/>
      </c>
      <c r="W82" s="100" t="str">
        <f>IF(mat!T82="","",VALUE(TRIM(mat!T82)))</f>
        <v/>
      </c>
      <c r="X82" s="100" t="str">
        <f>IF(mat!U82="","",VALUE(TRIM(mat!U82)))</f>
        <v/>
      </c>
      <c r="Y82" s="100" t="str">
        <f>IF(mat!V82="","",VALUE(TRIM(mat!V82)))</f>
        <v/>
      </c>
      <c r="Z82" s="100" t="str">
        <f>IF(mat!W82="","",VALUE(TRIM(mat!W82)))</f>
        <v/>
      </c>
      <c r="AA82" s="100" t="str">
        <f>IF(mat!X82="","",VALUE(TRIM(mat!X82)))</f>
        <v/>
      </c>
      <c r="AB82" s="100" t="str">
        <f>IF(mat!Y82="","",VALUE(TRIM(mat!Y82)))</f>
        <v/>
      </c>
      <c r="AC82" s="100" t="str">
        <f>IF(mat!Z82="","",VALUE(TRIM(mat!Z82)))</f>
        <v/>
      </c>
      <c r="AD82" s="100" t="str">
        <f>IF(mat!AA82="","",VALUE(TRIM(mat!AA82)))</f>
        <v/>
      </c>
      <c r="AE82" s="100" t="str">
        <f>IF(mat!AB82="","",VALUE(TRIM(mat!AB82)))</f>
        <v/>
      </c>
      <c r="AF82" s="100" t="str">
        <f>IF(mat!AC82="","",VALUE(TRIM(mat!AC82)))</f>
        <v/>
      </c>
      <c r="AG82" s="100" t="str">
        <f>IF(mat!AD82="","",VALUE(TRIM(mat!AD82)))</f>
        <v/>
      </c>
      <c r="AH82" s="100" t="str">
        <f>IF(mat!AE82="","",VALUE(TRIM(mat!AE82)))</f>
        <v/>
      </c>
      <c r="AI82" s="100" t="str">
        <f>IF(mat!AF82="","",VALUE(TRIM(mat!AF82)))</f>
        <v/>
      </c>
      <c r="AJ82" s="100" t="str">
        <f>IF(mat!AG82="","",VALUE(TRIM(mat!AG82)))</f>
        <v/>
      </c>
      <c r="AK82" s="100" t="str">
        <f>IF(mat!AH82="","",VALUE(TRIM(mat!AH82)))</f>
        <v/>
      </c>
      <c r="AL82" s="100" t="str">
        <f>IF(mat!AI82="","",VALUE(TRIM(mat!AI82)))</f>
        <v/>
      </c>
      <c r="AM82" s="100" t="str">
        <f>IF(mat!AJ82="","",VALUE(TRIM(mat!AJ82)))</f>
        <v/>
      </c>
      <c r="AN82" s="100" t="str">
        <f>IF(mat!AK82="","",VALUE(TRIM(mat!AK82)))</f>
        <v/>
      </c>
      <c r="AO82" s="100" t="str">
        <f>IF(mat!AL82="","",VALUE(TRIM(mat!AL82)))</f>
        <v/>
      </c>
      <c r="AP82" s="100" t="str">
        <f>IF(mat!AM82="","",VALUE(TRIM(mat!AM82)))</f>
        <v/>
      </c>
      <c r="AQ82" s="100" t="str">
        <f>IF(mat!AN82="","",VALUE(TRIM(mat!AN82)))</f>
        <v/>
      </c>
      <c r="AR82" s="100" t="str">
        <f>IF(mat!AO82="","",VALUE(TRIM(mat!AO82)))</f>
        <v/>
      </c>
      <c r="AS82" s="100" t="str">
        <f>IF(mat!AP82="","",VALUE(TRIM(mat!AP82)))</f>
        <v/>
      </c>
      <c r="AT82" s="100" t="str">
        <f>IF(mat!AQ82="","",VALUE(TRIM(mat!AQ82)))</f>
        <v/>
      </c>
      <c r="AU82" s="100" t="str">
        <f>IF(mat!AR82="","",VALUE(TRIM(mat!AR82)))</f>
        <v/>
      </c>
      <c r="AV82" s="100" t="str">
        <f>IF(mat!AS82="","",VALUE(TRIM(mat!AS82)))</f>
        <v/>
      </c>
      <c r="AW82" s="100" t="str">
        <f>IF(mat!AT82="","",VALUE(TRIM(mat!AT82)))</f>
        <v/>
      </c>
      <c r="AX82" s="100" t="str">
        <f>IF(mat!AU82="","",VALUE(TRIM(mat!AU82)))</f>
        <v/>
      </c>
      <c r="AY82" s="100" t="str">
        <f>IF(mat!AV82="","",VALUE(TRIM(mat!AV82)))</f>
        <v/>
      </c>
      <c r="AZ82" s="100" t="str">
        <f>IF(mat!AW82="","",VALUE(TRIM(mat!AW82)))</f>
        <v/>
      </c>
      <c r="BA82" s="100" t="str">
        <f>IF(mat!AX82="","",VALUE(TRIM(mat!AX82)))</f>
        <v/>
      </c>
      <c r="BB82" s="100" t="str">
        <f>IF(mat!AY82="","",VALUE(TRIM(mat!AY82)))</f>
        <v/>
      </c>
      <c r="BC82" s="100" t="str">
        <f>IF(mat!AZ82="","",VALUE(TRIM(mat!AZ82)))</f>
        <v/>
      </c>
      <c r="BD82" s="100" t="str">
        <f>IF(mat!BA82="","",VALUE(TRIM(mat!BA82)))</f>
        <v/>
      </c>
      <c r="BE82" s="100" t="str">
        <f>IF(mat!BB82="","",VALUE(TRIM(mat!BB82)))</f>
        <v/>
      </c>
    </row>
    <row r="83" spans="1:57" s="101" customFormat="1">
      <c r="A83" s="100">
        <f t="shared" si="11"/>
        <v>83</v>
      </c>
      <c r="B83" s="100">
        <f t="shared" si="9"/>
        <v>6</v>
      </c>
      <c r="C83" s="100" t="str">
        <f t="shared" si="10"/>
        <v>左側方境界</v>
      </c>
      <c r="D83" s="100" t="str">
        <f>TRIM(mat!A83)</f>
        <v>SIDE-BOUN</v>
      </c>
      <c r="E83" s="100">
        <f>VALUE(TRIM(mat!B83))</f>
        <v>20105</v>
      </c>
      <c r="F83" s="100">
        <f>VALUE(TRIM(mat!C83))</f>
        <v>6</v>
      </c>
      <c r="G83" s="100" t="str">
        <f>TRIM(mat!D83)</f>
        <v>左側方境界###左側方粘性境界要素(4)</v>
      </c>
      <c r="H83" s="100">
        <f>IF(mat!E83="","",VALUE(TRIM(mat!E83)))</f>
        <v>1.8</v>
      </c>
      <c r="I83" s="100">
        <f>IF(mat!F83="","",VALUE(TRIM(mat!F83)))</f>
        <v>147.9</v>
      </c>
      <c r="J83" s="100">
        <f>IF(mat!G83="","",VALUE(TRIM(mat!G83)))</f>
        <v>1657</v>
      </c>
      <c r="K83" s="100">
        <f>IF(mat!H83="","",VALUE(TRIM(mat!H83)))</f>
        <v>5</v>
      </c>
      <c r="L83" s="100" t="str">
        <f>IF(mat!I83="","",VALUE(TRIM(mat!I83)))</f>
        <v/>
      </c>
      <c r="M83" s="100" t="str">
        <f>IF(mat!J83="","",VALUE(TRIM(mat!J83)))</f>
        <v/>
      </c>
      <c r="N83" s="100" t="str">
        <f>IF(mat!K83="","",VALUE(TRIM(mat!K83)))</f>
        <v/>
      </c>
      <c r="O83" s="100" t="str">
        <f>IF(mat!L83="","",VALUE(TRIM(mat!L83)))</f>
        <v/>
      </c>
      <c r="P83" s="100" t="str">
        <f>IF(mat!M83="","",VALUE(TRIM(mat!M83)))</f>
        <v/>
      </c>
      <c r="Q83" s="100" t="str">
        <f>IF(mat!N83="","",VALUE(TRIM(mat!N83)))</f>
        <v/>
      </c>
      <c r="R83" s="100" t="str">
        <f>IF(mat!O83="","",VALUE(TRIM(mat!O83)))</f>
        <v/>
      </c>
      <c r="S83" s="100" t="str">
        <f>IF(mat!P83="","",VALUE(TRIM(mat!P83)))</f>
        <v/>
      </c>
      <c r="T83" s="100" t="str">
        <f>IF(mat!Q83="","",VALUE(TRIM(mat!Q83)))</f>
        <v/>
      </c>
      <c r="U83" s="100" t="str">
        <f>IF(mat!R83="","",VALUE(TRIM(mat!R83)))</f>
        <v/>
      </c>
      <c r="V83" s="100" t="str">
        <f>IF(mat!S83="","",VALUE(TRIM(mat!S83)))</f>
        <v/>
      </c>
      <c r="W83" s="100" t="str">
        <f>IF(mat!T83="","",VALUE(TRIM(mat!T83)))</f>
        <v/>
      </c>
      <c r="X83" s="100" t="str">
        <f>IF(mat!U83="","",VALUE(TRIM(mat!U83)))</f>
        <v/>
      </c>
      <c r="Y83" s="100" t="str">
        <f>IF(mat!V83="","",VALUE(TRIM(mat!V83)))</f>
        <v/>
      </c>
      <c r="Z83" s="100" t="str">
        <f>IF(mat!W83="","",VALUE(TRIM(mat!W83)))</f>
        <v/>
      </c>
      <c r="AA83" s="100" t="str">
        <f>IF(mat!X83="","",VALUE(TRIM(mat!X83)))</f>
        <v/>
      </c>
      <c r="AB83" s="100" t="str">
        <f>IF(mat!Y83="","",VALUE(TRIM(mat!Y83)))</f>
        <v/>
      </c>
      <c r="AC83" s="100" t="str">
        <f>IF(mat!Z83="","",VALUE(TRIM(mat!Z83)))</f>
        <v/>
      </c>
      <c r="AD83" s="100" t="str">
        <f>IF(mat!AA83="","",VALUE(TRIM(mat!AA83)))</f>
        <v/>
      </c>
      <c r="AE83" s="100" t="str">
        <f>IF(mat!AB83="","",VALUE(TRIM(mat!AB83)))</f>
        <v/>
      </c>
      <c r="AF83" s="100" t="str">
        <f>IF(mat!AC83="","",VALUE(TRIM(mat!AC83)))</f>
        <v/>
      </c>
      <c r="AG83" s="100" t="str">
        <f>IF(mat!AD83="","",VALUE(TRIM(mat!AD83)))</f>
        <v/>
      </c>
      <c r="AH83" s="100" t="str">
        <f>IF(mat!AE83="","",VALUE(TRIM(mat!AE83)))</f>
        <v/>
      </c>
      <c r="AI83" s="100" t="str">
        <f>IF(mat!AF83="","",VALUE(TRIM(mat!AF83)))</f>
        <v/>
      </c>
      <c r="AJ83" s="100" t="str">
        <f>IF(mat!AG83="","",VALUE(TRIM(mat!AG83)))</f>
        <v/>
      </c>
      <c r="AK83" s="100" t="str">
        <f>IF(mat!AH83="","",VALUE(TRIM(mat!AH83)))</f>
        <v/>
      </c>
      <c r="AL83" s="100" t="str">
        <f>IF(mat!AI83="","",VALUE(TRIM(mat!AI83)))</f>
        <v/>
      </c>
      <c r="AM83" s="100" t="str">
        <f>IF(mat!AJ83="","",VALUE(TRIM(mat!AJ83)))</f>
        <v/>
      </c>
      <c r="AN83" s="100" t="str">
        <f>IF(mat!AK83="","",VALUE(TRIM(mat!AK83)))</f>
        <v/>
      </c>
      <c r="AO83" s="100" t="str">
        <f>IF(mat!AL83="","",VALUE(TRIM(mat!AL83)))</f>
        <v/>
      </c>
      <c r="AP83" s="100" t="str">
        <f>IF(mat!AM83="","",VALUE(TRIM(mat!AM83)))</f>
        <v/>
      </c>
      <c r="AQ83" s="100" t="str">
        <f>IF(mat!AN83="","",VALUE(TRIM(mat!AN83)))</f>
        <v/>
      </c>
      <c r="AR83" s="100" t="str">
        <f>IF(mat!AO83="","",VALUE(TRIM(mat!AO83)))</f>
        <v/>
      </c>
      <c r="AS83" s="100" t="str">
        <f>IF(mat!AP83="","",VALUE(TRIM(mat!AP83)))</f>
        <v/>
      </c>
      <c r="AT83" s="100" t="str">
        <f>IF(mat!AQ83="","",VALUE(TRIM(mat!AQ83)))</f>
        <v/>
      </c>
      <c r="AU83" s="100" t="str">
        <f>IF(mat!AR83="","",VALUE(TRIM(mat!AR83)))</f>
        <v/>
      </c>
      <c r="AV83" s="100" t="str">
        <f>IF(mat!AS83="","",VALUE(TRIM(mat!AS83)))</f>
        <v/>
      </c>
      <c r="AW83" s="100" t="str">
        <f>IF(mat!AT83="","",VALUE(TRIM(mat!AT83)))</f>
        <v/>
      </c>
      <c r="AX83" s="100" t="str">
        <f>IF(mat!AU83="","",VALUE(TRIM(mat!AU83)))</f>
        <v/>
      </c>
      <c r="AY83" s="100" t="str">
        <f>IF(mat!AV83="","",VALUE(TRIM(mat!AV83)))</f>
        <v/>
      </c>
      <c r="AZ83" s="100" t="str">
        <f>IF(mat!AW83="","",VALUE(TRIM(mat!AW83)))</f>
        <v/>
      </c>
      <c r="BA83" s="100" t="str">
        <f>IF(mat!AX83="","",VALUE(TRIM(mat!AX83)))</f>
        <v/>
      </c>
      <c r="BB83" s="100" t="str">
        <f>IF(mat!AY83="","",VALUE(TRIM(mat!AY83)))</f>
        <v/>
      </c>
      <c r="BC83" s="100" t="str">
        <f>IF(mat!AZ83="","",VALUE(TRIM(mat!AZ83)))</f>
        <v/>
      </c>
      <c r="BD83" s="100" t="str">
        <f>IF(mat!BA83="","",VALUE(TRIM(mat!BA83)))</f>
        <v/>
      </c>
      <c r="BE83" s="100" t="str">
        <f>IF(mat!BB83="","",VALUE(TRIM(mat!BB83)))</f>
        <v/>
      </c>
    </row>
    <row r="84" spans="1:57" s="101" customFormat="1">
      <c r="A84" s="100">
        <f t="shared" si="11"/>
        <v>84</v>
      </c>
      <c r="B84" s="100">
        <f t="shared" si="9"/>
        <v>6</v>
      </c>
      <c r="C84" s="100" t="str">
        <f t="shared" si="10"/>
        <v>左側方境界</v>
      </c>
      <c r="D84" s="100" t="str">
        <f>TRIM(mat!A84)</f>
        <v>SIDE-BOUN</v>
      </c>
      <c r="E84" s="100">
        <f>VALUE(TRIM(mat!B84))</f>
        <v>20106</v>
      </c>
      <c r="F84" s="100">
        <f>VALUE(TRIM(mat!C84))</f>
        <v>6</v>
      </c>
      <c r="G84" s="100" t="str">
        <f>TRIM(mat!D84)</f>
        <v>左側方境界###左側方粘性境界要素(5)</v>
      </c>
      <c r="H84" s="100">
        <f>IF(mat!E84="","",VALUE(TRIM(mat!E84)))</f>
        <v>1.8</v>
      </c>
      <c r="I84" s="100">
        <f>IF(mat!F84="","",VALUE(TRIM(mat!F84)))</f>
        <v>156.1</v>
      </c>
      <c r="J84" s="100">
        <f>IF(mat!G84="","",VALUE(TRIM(mat!G84)))</f>
        <v>1658</v>
      </c>
      <c r="K84" s="100">
        <f>IF(mat!H84="","",VALUE(TRIM(mat!H84)))</f>
        <v>5</v>
      </c>
      <c r="L84" s="100" t="str">
        <f>IF(mat!I84="","",VALUE(TRIM(mat!I84)))</f>
        <v/>
      </c>
      <c r="M84" s="100" t="str">
        <f>IF(mat!J84="","",VALUE(TRIM(mat!J84)))</f>
        <v/>
      </c>
      <c r="N84" s="100" t="str">
        <f>IF(mat!K84="","",VALUE(TRIM(mat!K84)))</f>
        <v/>
      </c>
      <c r="O84" s="100" t="str">
        <f>IF(mat!L84="","",VALUE(TRIM(mat!L84)))</f>
        <v/>
      </c>
      <c r="P84" s="100" t="str">
        <f>IF(mat!M84="","",VALUE(TRIM(mat!M84)))</f>
        <v/>
      </c>
      <c r="Q84" s="100" t="str">
        <f>IF(mat!N84="","",VALUE(TRIM(mat!N84)))</f>
        <v/>
      </c>
      <c r="R84" s="100" t="str">
        <f>IF(mat!O84="","",VALUE(TRIM(mat!O84)))</f>
        <v/>
      </c>
      <c r="S84" s="100" t="str">
        <f>IF(mat!P84="","",VALUE(TRIM(mat!P84)))</f>
        <v/>
      </c>
      <c r="T84" s="100" t="str">
        <f>IF(mat!Q84="","",VALUE(TRIM(mat!Q84)))</f>
        <v/>
      </c>
      <c r="U84" s="100" t="str">
        <f>IF(mat!R84="","",VALUE(TRIM(mat!R84)))</f>
        <v/>
      </c>
      <c r="V84" s="100" t="str">
        <f>IF(mat!S84="","",VALUE(TRIM(mat!S84)))</f>
        <v/>
      </c>
      <c r="W84" s="100" t="str">
        <f>IF(mat!T84="","",VALUE(TRIM(mat!T84)))</f>
        <v/>
      </c>
      <c r="X84" s="100" t="str">
        <f>IF(mat!U84="","",VALUE(TRIM(mat!U84)))</f>
        <v/>
      </c>
      <c r="Y84" s="100" t="str">
        <f>IF(mat!V84="","",VALUE(TRIM(mat!V84)))</f>
        <v/>
      </c>
      <c r="Z84" s="100" t="str">
        <f>IF(mat!W84="","",VALUE(TRIM(mat!W84)))</f>
        <v/>
      </c>
      <c r="AA84" s="100" t="str">
        <f>IF(mat!X84="","",VALUE(TRIM(mat!X84)))</f>
        <v/>
      </c>
      <c r="AB84" s="100" t="str">
        <f>IF(mat!Y84="","",VALUE(TRIM(mat!Y84)))</f>
        <v/>
      </c>
      <c r="AC84" s="100" t="str">
        <f>IF(mat!Z84="","",VALUE(TRIM(mat!Z84)))</f>
        <v/>
      </c>
      <c r="AD84" s="100" t="str">
        <f>IF(mat!AA84="","",VALUE(TRIM(mat!AA84)))</f>
        <v/>
      </c>
      <c r="AE84" s="100" t="str">
        <f>IF(mat!AB84="","",VALUE(TRIM(mat!AB84)))</f>
        <v/>
      </c>
      <c r="AF84" s="100" t="str">
        <f>IF(mat!AC84="","",VALUE(TRIM(mat!AC84)))</f>
        <v/>
      </c>
      <c r="AG84" s="100" t="str">
        <f>IF(mat!AD84="","",VALUE(TRIM(mat!AD84)))</f>
        <v/>
      </c>
      <c r="AH84" s="100" t="str">
        <f>IF(mat!AE84="","",VALUE(TRIM(mat!AE84)))</f>
        <v/>
      </c>
      <c r="AI84" s="100" t="str">
        <f>IF(mat!AF84="","",VALUE(TRIM(mat!AF84)))</f>
        <v/>
      </c>
      <c r="AJ84" s="100" t="str">
        <f>IF(mat!AG84="","",VALUE(TRIM(mat!AG84)))</f>
        <v/>
      </c>
      <c r="AK84" s="100" t="str">
        <f>IF(mat!AH84="","",VALUE(TRIM(mat!AH84)))</f>
        <v/>
      </c>
      <c r="AL84" s="100" t="str">
        <f>IF(mat!AI84="","",VALUE(TRIM(mat!AI84)))</f>
        <v/>
      </c>
      <c r="AM84" s="100" t="str">
        <f>IF(mat!AJ84="","",VALUE(TRIM(mat!AJ84)))</f>
        <v/>
      </c>
      <c r="AN84" s="100" t="str">
        <f>IF(mat!AK84="","",VALUE(TRIM(mat!AK84)))</f>
        <v/>
      </c>
      <c r="AO84" s="100" t="str">
        <f>IF(mat!AL84="","",VALUE(TRIM(mat!AL84)))</f>
        <v/>
      </c>
      <c r="AP84" s="100" t="str">
        <f>IF(mat!AM84="","",VALUE(TRIM(mat!AM84)))</f>
        <v/>
      </c>
      <c r="AQ84" s="100" t="str">
        <f>IF(mat!AN84="","",VALUE(TRIM(mat!AN84)))</f>
        <v/>
      </c>
      <c r="AR84" s="100" t="str">
        <f>IF(mat!AO84="","",VALUE(TRIM(mat!AO84)))</f>
        <v/>
      </c>
      <c r="AS84" s="100" t="str">
        <f>IF(mat!AP84="","",VALUE(TRIM(mat!AP84)))</f>
        <v/>
      </c>
      <c r="AT84" s="100" t="str">
        <f>IF(mat!AQ84="","",VALUE(TRIM(mat!AQ84)))</f>
        <v/>
      </c>
      <c r="AU84" s="100" t="str">
        <f>IF(mat!AR84="","",VALUE(TRIM(mat!AR84)))</f>
        <v/>
      </c>
      <c r="AV84" s="100" t="str">
        <f>IF(mat!AS84="","",VALUE(TRIM(mat!AS84)))</f>
        <v/>
      </c>
      <c r="AW84" s="100" t="str">
        <f>IF(mat!AT84="","",VALUE(TRIM(mat!AT84)))</f>
        <v/>
      </c>
      <c r="AX84" s="100" t="str">
        <f>IF(mat!AU84="","",VALUE(TRIM(mat!AU84)))</f>
        <v/>
      </c>
      <c r="AY84" s="100" t="str">
        <f>IF(mat!AV84="","",VALUE(TRIM(mat!AV84)))</f>
        <v/>
      </c>
      <c r="AZ84" s="100" t="str">
        <f>IF(mat!AW84="","",VALUE(TRIM(mat!AW84)))</f>
        <v/>
      </c>
      <c r="BA84" s="100" t="str">
        <f>IF(mat!AX84="","",VALUE(TRIM(mat!AX84)))</f>
        <v/>
      </c>
      <c r="BB84" s="100" t="str">
        <f>IF(mat!AY84="","",VALUE(TRIM(mat!AY84)))</f>
        <v/>
      </c>
      <c r="BC84" s="100" t="str">
        <f>IF(mat!AZ84="","",VALUE(TRIM(mat!AZ84)))</f>
        <v/>
      </c>
      <c r="BD84" s="100" t="str">
        <f>IF(mat!BA84="","",VALUE(TRIM(mat!BA84)))</f>
        <v/>
      </c>
      <c r="BE84" s="100" t="str">
        <f>IF(mat!BB84="","",VALUE(TRIM(mat!BB84)))</f>
        <v/>
      </c>
    </row>
    <row r="85" spans="1:57" s="101" customFormat="1">
      <c r="A85" s="100">
        <f t="shared" si="11"/>
        <v>85</v>
      </c>
      <c r="B85" s="100">
        <f t="shared" si="9"/>
        <v>6</v>
      </c>
      <c r="C85" s="100" t="str">
        <f t="shared" si="10"/>
        <v>左側方境界</v>
      </c>
      <c r="D85" s="100" t="str">
        <f>TRIM(mat!A85)</f>
        <v>SIDE-BOUN</v>
      </c>
      <c r="E85" s="100">
        <f>VALUE(TRIM(mat!B85))</f>
        <v>20107</v>
      </c>
      <c r="F85" s="100">
        <f>VALUE(TRIM(mat!C85))</f>
        <v>6</v>
      </c>
      <c r="G85" s="100" t="str">
        <f>TRIM(mat!D85)</f>
        <v>左側方境界###左側方粘性境界要素(6)</v>
      </c>
      <c r="H85" s="100">
        <f>IF(mat!E85="","",VALUE(TRIM(mat!E85)))</f>
        <v>1.8</v>
      </c>
      <c r="I85" s="100">
        <f>IF(mat!F85="","",VALUE(TRIM(mat!F85)))</f>
        <v>163.19999999999999</v>
      </c>
      <c r="J85" s="100">
        <f>IF(mat!G85="","",VALUE(TRIM(mat!G85)))</f>
        <v>1659</v>
      </c>
      <c r="K85" s="100">
        <f>IF(mat!H85="","",VALUE(TRIM(mat!H85)))</f>
        <v>5</v>
      </c>
      <c r="L85" s="100" t="str">
        <f>IF(mat!I85="","",VALUE(TRIM(mat!I85)))</f>
        <v/>
      </c>
      <c r="M85" s="100" t="str">
        <f>IF(mat!J85="","",VALUE(TRIM(mat!J85)))</f>
        <v/>
      </c>
      <c r="N85" s="100" t="str">
        <f>IF(mat!K85="","",VALUE(TRIM(mat!K85)))</f>
        <v/>
      </c>
      <c r="O85" s="100" t="str">
        <f>IF(mat!L85="","",VALUE(TRIM(mat!L85)))</f>
        <v/>
      </c>
      <c r="P85" s="100" t="str">
        <f>IF(mat!M85="","",VALUE(TRIM(mat!M85)))</f>
        <v/>
      </c>
      <c r="Q85" s="100" t="str">
        <f>IF(mat!N85="","",VALUE(TRIM(mat!N85)))</f>
        <v/>
      </c>
      <c r="R85" s="100" t="str">
        <f>IF(mat!O85="","",VALUE(TRIM(mat!O85)))</f>
        <v/>
      </c>
      <c r="S85" s="100" t="str">
        <f>IF(mat!P85="","",VALUE(TRIM(mat!P85)))</f>
        <v/>
      </c>
      <c r="T85" s="100" t="str">
        <f>IF(mat!Q85="","",VALUE(TRIM(mat!Q85)))</f>
        <v/>
      </c>
      <c r="U85" s="100" t="str">
        <f>IF(mat!R85="","",VALUE(TRIM(mat!R85)))</f>
        <v/>
      </c>
      <c r="V85" s="100" t="str">
        <f>IF(mat!S85="","",VALUE(TRIM(mat!S85)))</f>
        <v/>
      </c>
      <c r="W85" s="100" t="str">
        <f>IF(mat!T85="","",VALUE(TRIM(mat!T85)))</f>
        <v/>
      </c>
      <c r="X85" s="100" t="str">
        <f>IF(mat!U85="","",VALUE(TRIM(mat!U85)))</f>
        <v/>
      </c>
      <c r="Y85" s="100" t="str">
        <f>IF(mat!V85="","",VALUE(TRIM(mat!V85)))</f>
        <v/>
      </c>
      <c r="Z85" s="100" t="str">
        <f>IF(mat!W85="","",VALUE(TRIM(mat!W85)))</f>
        <v/>
      </c>
      <c r="AA85" s="100" t="str">
        <f>IF(mat!X85="","",VALUE(TRIM(mat!X85)))</f>
        <v/>
      </c>
      <c r="AB85" s="100" t="str">
        <f>IF(mat!Y85="","",VALUE(TRIM(mat!Y85)))</f>
        <v/>
      </c>
      <c r="AC85" s="100" t="str">
        <f>IF(mat!Z85="","",VALUE(TRIM(mat!Z85)))</f>
        <v/>
      </c>
      <c r="AD85" s="100" t="str">
        <f>IF(mat!AA85="","",VALUE(TRIM(mat!AA85)))</f>
        <v/>
      </c>
      <c r="AE85" s="100" t="str">
        <f>IF(mat!AB85="","",VALUE(TRIM(mat!AB85)))</f>
        <v/>
      </c>
      <c r="AF85" s="100" t="str">
        <f>IF(mat!AC85="","",VALUE(TRIM(mat!AC85)))</f>
        <v/>
      </c>
      <c r="AG85" s="100" t="str">
        <f>IF(mat!AD85="","",VALUE(TRIM(mat!AD85)))</f>
        <v/>
      </c>
      <c r="AH85" s="100" t="str">
        <f>IF(mat!AE85="","",VALUE(TRIM(mat!AE85)))</f>
        <v/>
      </c>
      <c r="AI85" s="100" t="str">
        <f>IF(mat!AF85="","",VALUE(TRIM(mat!AF85)))</f>
        <v/>
      </c>
      <c r="AJ85" s="100" t="str">
        <f>IF(mat!AG85="","",VALUE(TRIM(mat!AG85)))</f>
        <v/>
      </c>
      <c r="AK85" s="100" t="str">
        <f>IF(mat!AH85="","",VALUE(TRIM(mat!AH85)))</f>
        <v/>
      </c>
      <c r="AL85" s="100" t="str">
        <f>IF(mat!AI85="","",VALUE(TRIM(mat!AI85)))</f>
        <v/>
      </c>
      <c r="AM85" s="100" t="str">
        <f>IF(mat!AJ85="","",VALUE(TRIM(mat!AJ85)))</f>
        <v/>
      </c>
      <c r="AN85" s="100" t="str">
        <f>IF(mat!AK85="","",VALUE(TRIM(mat!AK85)))</f>
        <v/>
      </c>
      <c r="AO85" s="100" t="str">
        <f>IF(mat!AL85="","",VALUE(TRIM(mat!AL85)))</f>
        <v/>
      </c>
      <c r="AP85" s="100" t="str">
        <f>IF(mat!AM85="","",VALUE(TRIM(mat!AM85)))</f>
        <v/>
      </c>
      <c r="AQ85" s="100" t="str">
        <f>IF(mat!AN85="","",VALUE(TRIM(mat!AN85)))</f>
        <v/>
      </c>
      <c r="AR85" s="100" t="str">
        <f>IF(mat!AO85="","",VALUE(TRIM(mat!AO85)))</f>
        <v/>
      </c>
      <c r="AS85" s="100" t="str">
        <f>IF(mat!AP85="","",VALUE(TRIM(mat!AP85)))</f>
        <v/>
      </c>
      <c r="AT85" s="100" t="str">
        <f>IF(mat!AQ85="","",VALUE(TRIM(mat!AQ85)))</f>
        <v/>
      </c>
      <c r="AU85" s="100" t="str">
        <f>IF(mat!AR85="","",VALUE(TRIM(mat!AR85)))</f>
        <v/>
      </c>
      <c r="AV85" s="100" t="str">
        <f>IF(mat!AS85="","",VALUE(TRIM(mat!AS85)))</f>
        <v/>
      </c>
      <c r="AW85" s="100" t="str">
        <f>IF(mat!AT85="","",VALUE(TRIM(mat!AT85)))</f>
        <v/>
      </c>
      <c r="AX85" s="100" t="str">
        <f>IF(mat!AU85="","",VALUE(TRIM(mat!AU85)))</f>
        <v/>
      </c>
      <c r="AY85" s="100" t="str">
        <f>IF(mat!AV85="","",VALUE(TRIM(mat!AV85)))</f>
        <v/>
      </c>
      <c r="AZ85" s="100" t="str">
        <f>IF(mat!AW85="","",VALUE(TRIM(mat!AW85)))</f>
        <v/>
      </c>
      <c r="BA85" s="100" t="str">
        <f>IF(mat!AX85="","",VALUE(TRIM(mat!AX85)))</f>
        <v/>
      </c>
      <c r="BB85" s="100" t="str">
        <f>IF(mat!AY85="","",VALUE(TRIM(mat!AY85)))</f>
        <v/>
      </c>
      <c r="BC85" s="100" t="str">
        <f>IF(mat!AZ85="","",VALUE(TRIM(mat!AZ85)))</f>
        <v/>
      </c>
      <c r="BD85" s="100" t="str">
        <f>IF(mat!BA85="","",VALUE(TRIM(mat!BA85)))</f>
        <v/>
      </c>
      <c r="BE85" s="100" t="str">
        <f>IF(mat!BB85="","",VALUE(TRIM(mat!BB85)))</f>
        <v/>
      </c>
    </row>
    <row r="86" spans="1:57" s="101" customFormat="1">
      <c r="A86" s="100">
        <f t="shared" si="11"/>
        <v>86</v>
      </c>
      <c r="B86" s="100">
        <f t="shared" si="9"/>
        <v>6</v>
      </c>
      <c r="C86" s="100" t="str">
        <f t="shared" si="10"/>
        <v>左側方境界</v>
      </c>
      <c r="D86" s="100" t="str">
        <f>TRIM(mat!A86)</f>
        <v>SIDE-BOUN</v>
      </c>
      <c r="E86" s="100">
        <f>VALUE(TRIM(mat!B86))</f>
        <v>20108</v>
      </c>
      <c r="F86" s="100">
        <f>VALUE(TRIM(mat!C86))</f>
        <v>6</v>
      </c>
      <c r="G86" s="100" t="str">
        <f>TRIM(mat!D86)</f>
        <v>左側方境界###左側方粘性境界要素(7)</v>
      </c>
      <c r="H86" s="100">
        <f>IF(mat!E86="","",VALUE(TRIM(mat!E86)))</f>
        <v>2</v>
      </c>
      <c r="I86" s="100">
        <f>IF(mat!F86="","",VALUE(TRIM(mat!F86)))</f>
        <v>231.8</v>
      </c>
      <c r="J86" s="100">
        <f>IF(mat!G86="","",VALUE(TRIM(mat!G86)))</f>
        <v>1586</v>
      </c>
      <c r="K86" s="100">
        <f>IF(mat!H86="","",VALUE(TRIM(mat!H86)))</f>
        <v>5</v>
      </c>
      <c r="L86" s="100" t="str">
        <f>IF(mat!I86="","",VALUE(TRIM(mat!I86)))</f>
        <v/>
      </c>
      <c r="M86" s="100" t="str">
        <f>IF(mat!J86="","",VALUE(TRIM(mat!J86)))</f>
        <v/>
      </c>
      <c r="N86" s="100" t="str">
        <f>IF(mat!K86="","",VALUE(TRIM(mat!K86)))</f>
        <v/>
      </c>
      <c r="O86" s="100" t="str">
        <f>IF(mat!L86="","",VALUE(TRIM(mat!L86)))</f>
        <v/>
      </c>
      <c r="P86" s="100" t="str">
        <f>IF(mat!M86="","",VALUE(TRIM(mat!M86)))</f>
        <v/>
      </c>
      <c r="Q86" s="100" t="str">
        <f>IF(mat!N86="","",VALUE(TRIM(mat!N86)))</f>
        <v/>
      </c>
      <c r="R86" s="100" t="str">
        <f>IF(mat!O86="","",VALUE(TRIM(mat!O86)))</f>
        <v/>
      </c>
      <c r="S86" s="100" t="str">
        <f>IF(mat!P86="","",VALUE(TRIM(mat!P86)))</f>
        <v/>
      </c>
      <c r="T86" s="100" t="str">
        <f>IF(mat!Q86="","",VALUE(TRIM(mat!Q86)))</f>
        <v/>
      </c>
      <c r="U86" s="100" t="str">
        <f>IF(mat!R86="","",VALUE(TRIM(mat!R86)))</f>
        <v/>
      </c>
      <c r="V86" s="100" t="str">
        <f>IF(mat!S86="","",VALUE(TRIM(mat!S86)))</f>
        <v/>
      </c>
      <c r="W86" s="100" t="str">
        <f>IF(mat!T86="","",VALUE(TRIM(mat!T86)))</f>
        <v/>
      </c>
      <c r="X86" s="100" t="str">
        <f>IF(mat!U86="","",VALUE(TRIM(mat!U86)))</f>
        <v/>
      </c>
      <c r="Y86" s="100" t="str">
        <f>IF(mat!V86="","",VALUE(TRIM(mat!V86)))</f>
        <v/>
      </c>
      <c r="Z86" s="100" t="str">
        <f>IF(mat!W86="","",VALUE(TRIM(mat!W86)))</f>
        <v/>
      </c>
      <c r="AA86" s="100" t="str">
        <f>IF(mat!X86="","",VALUE(TRIM(mat!X86)))</f>
        <v/>
      </c>
      <c r="AB86" s="100" t="str">
        <f>IF(mat!Y86="","",VALUE(TRIM(mat!Y86)))</f>
        <v/>
      </c>
      <c r="AC86" s="100" t="str">
        <f>IF(mat!Z86="","",VALUE(TRIM(mat!Z86)))</f>
        <v/>
      </c>
      <c r="AD86" s="100" t="str">
        <f>IF(mat!AA86="","",VALUE(TRIM(mat!AA86)))</f>
        <v/>
      </c>
      <c r="AE86" s="100" t="str">
        <f>IF(mat!AB86="","",VALUE(TRIM(mat!AB86)))</f>
        <v/>
      </c>
      <c r="AF86" s="100" t="str">
        <f>IF(mat!AC86="","",VALUE(TRIM(mat!AC86)))</f>
        <v/>
      </c>
      <c r="AG86" s="100" t="str">
        <f>IF(mat!AD86="","",VALUE(TRIM(mat!AD86)))</f>
        <v/>
      </c>
      <c r="AH86" s="100" t="str">
        <f>IF(mat!AE86="","",VALUE(TRIM(mat!AE86)))</f>
        <v/>
      </c>
      <c r="AI86" s="100" t="str">
        <f>IF(mat!AF86="","",VALUE(TRIM(mat!AF86)))</f>
        <v/>
      </c>
      <c r="AJ86" s="100" t="str">
        <f>IF(mat!AG86="","",VALUE(TRIM(mat!AG86)))</f>
        <v/>
      </c>
      <c r="AK86" s="100" t="str">
        <f>IF(mat!AH86="","",VALUE(TRIM(mat!AH86)))</f>
        <v/>
      </c>
      <c r="AL86" s="100" t="str">
        <f>IF(mat!AI86="","",VALUE(TRIM(mat!AI86)))</f>
        <v/>
      </c>
      <c r="AM86" s="100" t="str">
        <f>IF(mat!AJ86="","",VALUE(TRIM(mat!AJ86)))</f>
        <v/>
      </c>
      <c r="AN86" s="100" t="str">
        <f>IF(mat!AK86="","",VALUE(TRIM(mat!AK86)))</f>
        <v/>
      </c>
      <c r="AO86" s="100" t="str">
        <f>IF(mat!AL86="","",VALUE(TRIM(mat!AL86)))</f>
        <v/>
      </c>
      <c r="AP86" s="100" t="str">
        <f>IF(mat!AM86="","",VALUE(TRIM(mat!AM86)))</f>
        <v/>
      </c>
      <c r="AQ86" s="100" t="str">
        <f>IF(mat!AN86="","",VALUE(TRIM(mat!AN86)))</f>
        <v/>
      </c>
      <c r="AR86" s="100" t="str">
        <f>IF(mat!AO86="","",VALUE(TRIM(mat!AO86)))</f>
        <v/>
      </c>
      <c r="AS86" s="100" t="str">
        <f>IF(mat!AP86="","",VALUE(TRIM(mat!AP86)))</f>
        <v/>
      </c>
      <c r="AT86" s="100" t="str">
        <f>IF(mat!AQ86="","",VALUE(TRIM(mat!AQ86)))</f>
        <v/>
      </c>
      <c r="AU86" s="100" t="str">
        <f>IF(mat!AR86="","",VALUE(TRIM(mat!AR86)))</f>
        <v/>
      </c>
      <c r="AV86" s="100" t="str">
        <f>IF(mat!AS86="","",VALUE(TRIM(mat!AS86)))</f>
        <v/>
      </c>
      <c r="AW86" s="100" t="str">
        <f>IF(mat!AT86="","",VALUE(TRIM(mat!AT86)))</f>
        <v/>
      </c>
      <c r="AX86" s="100" t="str">
        <f>IF(mat!AU86="","",VALUE(TRIM(mat!AU86)))</f>
        <v/>
      </c>
      <c r="AY86" s="100" t="str">
        <f>IF(mat!AV86="","",VALUE(TRIM(mat!AV86)))</f>
        <v/>
      </c>
      <c r="AZ86" s="100" t="str">
        <f>IF(mat!AW86="","",VALUE(TRIM(mat!AW86)))</f>
        <v/>
      </c>
      <c r="BA86" s="100" t="str">
        <f>IF(mat!AX86="","",VALUE(TRIM(mat!AX86)))</f>
        <v/>
      </c>
      <c r="BB86" s="100" t="str">
        <f>IF(mat!AY86="","",VALUE(TRIM(mat!AY86)))</f>
        <v/>
      </c>
      <c r="BC86" s="100" t="str">
        <f>IF(mat!AZ86="","",VALUE(TRIM(mat!AZ86)))</f>
        <v/>
      </c>
      <c r="BD86" s="100" t="str">
        <f>IF(mat!BA86="","",VALUE(TRIM(mat!BA86)))</f>
        <v/>
      </c>
      <c r="BE86" s="100" t="str">
        <f>IF(mat!BB86="","",VALUE(TRIM(mat!BB86)))</f>
        <v/>
      </c>
    </row>
    <row r="87" spans="1:57" s="101" customFormat="1">
      <c r="A87" s="100">
        <f t="shared" si="11"/>
        <v>87</v>
      </c>
      <c r="B87" s="100">
        <f t="shared" si="9"/>
        <v>6</v>
      </c>
      <c r="C87" s="100" t="str">
        <f t="shared" si="10"/>
        <v>左側方境界</v>
      </c>
      <c r="D87" s="100" t="str">
        <f>TRIM(mat!A87)</f>
        <v>SIDE-BOUN</v>
      </c>
      <c r="E87" s="100">
        <f>VALUE(TRIM(mat!B87))</f>
        <v>20109</v>
      </c>
      <c r="F87" s="100">
        <f>VALUE(TRIM(mat!C87))</f>
        <v>6</v>
      </c>
      <c r="G87" s="100" t="str">
        <f>TRIM(mat!D87)</f>
        <v>左側方境界###左側方粘性境界要素(8)</v>
      </c>
      <c r="H87" s="100">
        <f>IF(mat!E87="","",VALUE(TRIM(mat!E87)))</f>
        <v>2</v>
      </c>
      <c r="I87" s="100">
        <f>IF(mat!F87="","",VALUE(TRIM(mat!F87)))</f>
        <v>245.9</v>
      </c>
      <c r="J87" s="100">
        <f>IF(mat!G87="","",VALUE(TRIM(mat!G87)))</f>
        <v>1589</v>
      </c>
      <c r="K87" s="100">
        <f>IF(mat!H87="","",VALUE(TRIM(mat!H87)))</f>
        <v>5</v>
      </c>
      <c r="L87" s="100" t="str">
        <f>IF(mat!I87="","",VALUE(TRIM(mat!I87)))</f>
        <v/>
      </c>
      <c r="M87" s="100" t="str">
        <f>IF(mat!J87="","",VALUE(TRIM(mat!J87)))</f>
        <v/>
      </c>
      <c r="N87" s="100" t="str">
        <f>IF(mat!K87="","",VALUE(TRIM(mat!K87)))</f>
        <v/>
      </c>
      <c r="O87" s="100" t="str">
        <f>IF(mat!L87="","",VALUE(TRIM(mat!L87)))</f>
        <v/>
      </c>
      <c r="P87" s="100" t="str">
        <f>IF(mat!M87="","",VALUE(TRIM(mat!M87)))</f>
        <v/>
      </c>
      <c r="Q87" s="100" t="str">
        <f>IF(mat!N87="","",VALUE(TRIM(mat!N87)))</f>
        <v/>
      </c>
      <c r="R87" s="100" t="str">
        <f>IF(mat!O87="","",VALUE(TRIM(mat!O87)))</f>
        <v/>
      </c>
      <c r="S87" s="100" t="str">
        <f>IF(mat!P87="","",VALUE(TRIM(mat!P87)))</f>
        <v/>
      </c>
      <c r="T87" s="100" t="str">
        <f>IF(mat!Q87="","",VALUE(TRIM(mat!Q87)))</f>
        <v/>
      </c>
      <c r="U87" s="100" t="str">
        <f>IF(mat!R87="","",VALUE(TRIM(mat!R87)))</f>
        <v/>
      </c>
      <c r="V87" s="100" t="str">
        <f>IF(mat!S87="","",VALUE(TRIM(mat!S87)))</f>
        <v/>
      </c>
      <c r="W87" s="100" t="str">
        <f>IF(mat!T87="","",VALUE(TRIM(mat!T87)))</f>
        <v/>
      </c>
      <c r="X87" s="100" t="str">
        <f>IF(mat!U87="","",VALUE(TRIM(mat!U87)))</f>
        <v/>
      </c>
      <c r="Y87" s="100" t="str">
        <f>IF(mat!V87="","",VALUE(TRIM(mat!V87)))</f>
        <v/>
      </c>
      <c r="Z87" s="100" t="str">
        <f>IF(mat!W87="","",VALUE(TRIM(mat!W87)))</f>
        <v/>
      </c>
      <c r="AA87" s="100" t="str">
        <f>IF(mat!X87="","",VALUE(TRIM(mat!X87)))</f>
        <v/>
      </c>
      <c r="AB87" s="100" t="str">
        <f>IF(mat!Y87="","",VALUE(TRIM(mat!Y87)))</f>
        <v/>
      </c>
      <c r="AC87" s="100" t="str">
        <f>IF(mat!Z87="","",VALUE(TRIM(mat!Z87)))</f>
        <v/>
      </c>
      <c r="AD87" s="100" t="str">
        <f>IF(mat!AA87="","",VALUE(TRIM(mat!AA87)))</f>
        <v/>
      </c>
      <c r="AE87" s="100" t="str">
        <f>IF(mat!AB87="","",VALUE(TRIM(mat!AB87)))</f>
        <v/>
      </c>
      <c r="AF87" s="100" t="str">
        <f>IF(mat!AC87="","",VALUE(TRIM(mat!AC87)))</f>
        <v/>
      </c>
      <c r="AG87" s="100" t="str">
        <f>IF(mat!AD87="","",VALUE(TRIM(mat!AD87)))</f>
        <v/>
      </c>
      <c r="AH87" s="100" t="str">
        <f>IF(mat!AE87="","",VALUE(TRIM(mat!AE87)))</f>
        <v/>
      </c>
      <c r="AI87" s="100" t="str">
        <f>IF(mat!AF87="","",VALUE(TRIM(mat!AF87)))</f>
        <v/>
      </c>
      <c r="AJ87" s="100" t="str">
        <f>IF(mat!AG87="","",VALUE(TRIM(mat!AG87)))</f>
        <v/>
      </c>
      <c r="AK87" s="100" t="str">
        <f>IF(mat!AH87="","",VALUE(TRIM(mat!AH87)))</f>
        <v/>
      </c>
      <c r="AL87" s="100" t="str">
        <f>IF(mat!AI87="","",VALUE(TRIM(mat!AI87)))</f>
        <v/>
      </c>
      <c r="AM87" s="100" t="str">
        <f>IF(mat!AJ87="","",VALUE(TRIM(mat!AJ87)))</f>
        <v/>
      </c>
      <c r="AN87" s="100" t="str">
        <f>IF(mat!AK87="","",VALUE(TRIM(mat!AK87)))</f>
        <v/>
      </c>
      <c r="AO87" s="100" t="str">
        <f>IF(mat!AL87="","",VALUE(TRIM(mat!AL87)))</f>
        <v/>
      </c>
      <c r="AP87" s="100" t="str">
        <f>IF(mat!AM87="","",VALUE(TRIM(mat!AM87)))</f>
        <v/>
      </c>
      <c r="AQ87" s="100" t="str">
        <f>IF(mat!AN87="","",VALUE(TRIM(mat!AN87)))</f>
        <v/>
      </c>
      <c r="AR87" s="100" t="str">
        <f>IF(mat!AO87="","",VALUE(TRIM(mat!AO87)))</f>
        <v/>
      </c>
      <c r="AS87" s="100" t="str">
        <f>IF(mat!AP87="","",VALUE(TRIM(mat!AP87)))</f>
        <v/>
      </c>
      <c r="AT87" s="100" t="str">
        <f>IF(mat!AQ87="","",VALUE(TRIM(mat!AQ87)))</f>
        <v/>
      </c>
      <c r="AU87" s="100" t="str">
        <f>IF(mat!AR87="","",VALUE(TRIM(mat!AR87)))</f>
        <v/>
      </c>
      <c r="AV87" s="100" t="str">
        <f>IF(mat!AS87="","",VALUE(TRIM(mat!AS87)))</f>
        <v/>
      </c>
      <c r="AW87" s="100" t="str">
        <f>IF(mat!AT87="","",VALUE(TRIM(mat!AT87)))</f>
        <v/>
      </c>
      <c r="AX87" s="100" t="str">
        <f>IF(mat!AU87="","",VALUE(TRIM(mat!AU87)))</f>
        <v/>
      </c>
      <c r="AY87" s="100" t="str">
        <f>IF(mat!AV87="","",VALUE(TRIM(mat!AV87)))</f>
        <v/>
      </c>
      <c r="AZ87" s="100" t="str">
        <f>IF(mat!AW87="","",VALUE(TRIM(mat!AW87)))</f>
        <v/>
      </c>
      <c r="BA87" s="100" t="str">
        <f>IF(mat!AX87="","",VALUE(TRIM(mat!AX87)))</f>
        <v/>
      </c>
      <c r="BB87" s="100" t="str">
        <f>IF(mat!AY87="","",VALUE(TRIM(mat!AY87)))</f>
        <v/>
      </c>
      <c r="BC87" s="100" t="str">
        <f>IF(mat!AZ87="","",VALUE(TRIM(mat!AZ87)))</f>
        <v/>
      </c>
      <c r="BD87" s="100" t="str">
        <f>IF(mat!BA87="","",VALUE(TRIM(mat!BA87)))</f>
        <v/>
      </c>
      <c r="BE87" s="100" t="str">
        <f>IF(mat!BB87="","",VALUE(TRIM(mat!BB87)))</f>
        <v/>
      </c>
    </row>
    <row r="88" spans="1:57" s="101" customFormat="1">
      <c r="A88" s="100">
        <f t="shared" si="11"/>
        <v>88</v>
      </c>
      <c r="B88" s="100">
        <f t="shared" si="9"/>
        <v>6</v>
      </c>
      <c r="C88" s="100" t="str">
        <f t="shared" si="10"/>
        <v>左側方境界</v>
      </c>
      <c r="D88" s="100" t="str">
        <f>TRIM(mat!A88)</f>
        <v>SIDE-BOUN</v>
      </c>
      <c r="E88" s="100">
        <f>VALUE(TRIM(mat!B88))</f>
        <v>20110</v>
      </c>
      <c r="F88" s="100">
        <f>VALUE(TRIM(mat!C88))</f>
        <v>6</v>
      </c>
      <c r="G88" s="100" t="str">
        <f>TRIM(mat!D88)</f>
        <v>左側方境界###左側方粘性境界要素(9)</v>
      </c>
      <c r="H88" s="100">
        <f>IF(mat!E88="","",VALUE(TRIM(mat!E88)))</f>
        <v>1.9</v>
      </c>
      <c r="I88" s="100">
        <f>IF(mat!F88="","",VALUE(TRIM(mat!F88)))</f>
        <v>163.80000000000001</v>
      </c>
      <c r="J88" s="100">
        <f>IF(mat!G88="","",VALUE(TRIM(mat!G88)))</f>
        <v>1633</v>
      </c>
      <c r="K88" s="100">
        <f>IF(mat!H88="","",VALUE(TRIM(mat!H88)))</f>
        <v>5</v>
      </c>
      <c r="L88" s="100" t="str">
        <f>IF(mat!I88="","",VALUE(TRIM(mat!I88)))</f>
        <v/>
      </c>
      <c r="M88" s="100" t="str">
        <f>IF(mat!J88="","",VALUE(TRIM(mat!J88)))</f>
        <v/>
      </c>
      <c r="N88" s="100" t="str">
        <f>IF(mat!K88="","",VALUE(TRIM(mat!K88)))</f>
        <v/>
      </c>
      <c r="O88" s="100" t="str">
        <f>IF(mat!L88="","",VALUE(TRIM(mat!L88)))</f>
        <v/>
      </c>
      <c r="P88" s="100" t="str">
        <f>IF(mat!M88="","",VALUE(TRIM(mat!M88)))</f>
        <v/>
      </c>
      <c r="Q88" s="100" t="str">
        <f>IF(mat!N88="","",VALUE(TRIM(mat!N88)))</f>
        <v/>
      </c>
      <c r="R88" s="100" t="str">
        <f>IF(mat!O88="","",VALUE(TRIM(mat!O88)))</f>
        <v/>
      </c>
      <c r="S88" s="100" t="str">
        <f>IF(mat!P88="","",VALUE(TRIM(mat!P88)))</f>
        <v/>
      </c>
      <c r="T88" s="100" t="str">
        <f>IF(mat!Q88="","",VALUE(TRIM(mat!Q88)))</f>
        <v/>
      </c>
      <c r="U88" s="100" t="str">
        <f>IF(mat!R88="","",VALUE(TRIM(mat!R88)))</f>
        <v/>
      </c>
      <c r="V88" s="100" t="str">
        <f>IF(mat!S88="","",VALUE(TRIM(mat!S88)))</f>
        <v/>
      </c>
      <c r="W88" s="100" t="str">
        <f>IF(mat!T88="","",VALUE(TRIM(mat!T88)))</f>
        <v/>
      </c>
      <c r="X88" s="100" t="str">
        <f>IF(mat!U88="","",VALUE(TRIM(mat!U88)))</f>
        <v/>
      </c>
      <c r="Y88" s="100" t="str">
        <f>IF(mat!V88="","",VALUE(TRIM(mat!V88)))</f>
        <v/>
      </c>
      <c r="Z88" s="100" t="str">
        <f>IF(mat!W88="","",VALUE(TRIM(mat!W88)))</f>
        <v/>
      </c>
      <c r="AA88" s="100" t="str">
        <f>IF(mat!X88="","",VALUE(TRIM(mat!X88)))</f>
        <v/>
      </c>
      <c r="AB88" s="100" t="str">
        <f>IF(mat!Y88="","",VALUE(TRIM(mat!Y88)))</f>
        <v/>
      </c>
      <c r="AC88" s="100" t="str">
        <f>IF(mat!Z88="","",VALUE(TRIM(mat!Z88)))</f>
        <v/>
      </c>
      <c r="AD88" s="100" t="str">
        <f>IF(mat!AA88="","",VALUE(TRIM(mat!AA88)))</f>
        <v/>
      </c>
      <c r="AE88" s="100" t="str">
        <f>IF(mat!AB88="","",VALUE(TRIM(mat!AB88)))</f>
        <v/>
      </c>
      <c r="AF88" s="100" t="str">
        <f>IF(mat!AC88="","",VALUE(TRIM(mat!AC88)))</f>
        <v/>
      </c>
      <c r="AG88" s="100" t="str">
        <f>IF(mat!AD88="","",VALUE(TRIM(mat!AD88)))</f>
        <v/>
      </c>
      <c r="AH88" s="100" t="str">
        <f>IF(mat!AE88="","",VALUE(TRIM(mat!AE88)))</f>
        <v/>
      </c>
      <c r="AI88" s="100" t="str">
        <f>IF(mat!AF88="","",VALUE(TRIM(mat!AF88)))</f>
        <v/>
      </c>
      <c r="AJ88" s="100" t="str">
        <f>IF(mat!AG88="","",VALUE(TRIM(mat!AG88)))</f>
        <v/>
      </c>
      <c r="AK88" s="100" t="str">
        <f>IF(mat!AH88="","",VALUE(TRIM(mat!AH88)))</f>
        <v/>
      </c>
      <c r="AL88" s="100" t="str">
        <f>IF(mat!AI88="","",VALUE(TRIM(mat!AI88)))</f>
        <v/>
      </c>
      <c r="AM88" s="100" t="str">
        <f>IF(mat!AJ88="","",VALUE(TRIM(mat!AJ88)))</f>
        <v/>
      </c>
      <c r="AN88" s="100" t="str">
        <f>IF(mat!AK88="","",VALUE(TRIM(mat!AK88)))</f>
        <v/>
      </c>
      <c r="AO88" s="100" t="str">
        <f>IF(mat!AL88="","",VALUE(TRIM(mat!AL88)))</f>
        <v/>
      </c>
      <c r="AP88" s="100" t="str">
        <f>IF(mat!AM88="","",VALUE(TRIM(mat!AM88)))</f>
        <v/>
      </c>
      <c r="AQ88" s="100" t="str">
        <f>IF(mat!AN88="","",VALUE(TRIM(mat!AN88)))</f>
        <v/>
      </c>
      <c r="AR88" s="100" t="str">
        <f>IF(mat!AO88="","",VALUE(TRIM(mat!AO88)))</f>
        <v/>
      </c>
      <c r="AS88" s="100" t="str">
        <f>IF(mat!AP88="","",VALUE(TRIM(mat!AP88)))</f>
        <v/>
      </c>
      <c r="AT88" s="100" t="str">
        <f>IF(mat!AQ88="","",VALUE(TRIM(mat!AQ88)))</f>
        <v/>
      </c>
      <c r="AU88" s="100" t="str">
        <f>IF(mat!AR88="","",VALUE(TRIM(mat!AR88)))</f>
        <v/>
      </c>
      <c r="AV88" s="100" t="str">
        <f>IF(mat!AS88="","",VALUE(TRIM(mat!AS88)))</f>
        <v/>
      </c>
      <c r="AW88" s="100" t="str">
        <f>IF(mat!AT88="","",VALUE(TRIM(mat!AT88)))</f>
        <v/>
      </c>
      <c r="AX88" s="100" t="str">
        <f>IF(mat!AU88="","",VALUE(TRIM(mat!AU88)))</f>
        <v/>
      </c>
      <c r="AY88" s="100" t="str">
        <f>IF(mat!AV88="","",VALUE(TRIM(mat!AV88)))</f>
        <v/>
      </c>
      <c r="AZ88" s="100" t="str">
        <f>IF(mat!AW88="","",VALUE(TRIM(mat!AW88)))</f>
        <v/>
      </c>
      <c r="BA88" s="100" t="str">
        <f>IF(mat!AX88="","",VALUE(TRIM(mat!AX88)))</f>
        <v/>
      </c>
      <c r="BB88" s="100" t="str">
        <f>IF(mat!AY88="","",VALUE(TRIM(mat!AY88)))</f>
        <v/>
      </c>
      <c r="BC88" s="100" t="str">
        <f>IF(mat!AZ88="","",VALUE(TRIM(mat!AZ88)))</f>
        <v/>
      </c>
      <c r="BD88" s="100" t="str">
        <f>IF(mat!BA88="","",VALUE(TRIM(mat!BA88)))</f>
        <v/>
      </c>
      <c r="BE88" s="100" t="str">
        <f>IF(mat!BB88="","",VALUE(TRIM(mat!BB88)))</f>
        <v/>
      </c>
    </row>
    <row r="89" spans="1:57" s="101" customFormat="1">
      <c r="A89" s="100">
        <f t="shared" si="11"/>
        <v>89</v>
      </c>
      <c r="B89" s="100">
        <f t="shared" si="9"/>
        <v>6</v>
      </c>
      <c r="C89" s="100" t="str">
        <f t="shared" si="10"/>
        <v>左側方境界</v>
      </c>
      <c r="D89" s="100" t="str">
        <f>TRIM(mat!A89)</f>
        <v>SIDE-BOUN</v>
      </c>
      <c r="E89" s="100">
        <f>VALUE(TRIM(mat!B89))</f>
        <v>20111</v>
      </c>
      <c r="F89" s="100">
        <f>VALUE(TRIM(mat!C89))</f>
        <v>6</v>
      </c>
      <c r="G89" s="100" t="str">
        <f>TRIM(mat!D89)</f>
        <v>左側方境界###左側方粘性境界要素(10)</v>
      </c>
      <c r="H89" s="100">
        <f>IF(mat!E89="","",VALUE(TRIM(mat!E89)))</f>
        <v>1.9</v>
      </c>
      <c r="I89" s="100">
        <f>IF(mat!F89="","",VALUE(TRIM(mat!F89)))</f>
        <v>163.80000000000001</v>
      </c>
      <c r="J89" s="100">
        <f>IF(mat!G89="","",VALUE(TRIM(mat!G89)))</f>
        <v>1633</v>
      </c>
      <c r="K89" s="100">
        <f>IF(mat!H89="","",VALUE(TRIM(mat!H89)))</f>
        <v>5</v>
      </c>
      <c r="L89" s="100" t="str">
        <f>IF(mat!I89="","",VALUE(TRIM(mat!I89)))</f>
        <v/>
      </c>
      <c r="M89" s="100" t="str">
        <f>IF(mat!J89="","",VALUE(TRIM(mat!J89)))</f>
        <v/>
      </c>
      <c r="N89" s="100" t="str">
        <f>IF(mat!K89="","",VALUE(TRIM(mat!K89)))</f>
        <v/>
      </c>
      <c r="O89" s="100" t="str">
        <f>IF(mat!L89="","",VALUE(TRIM(mat!L89)))</f>
        <v/>
      </c>
      <c r="P89" s="100" t="str">
        <f>IF(mat!M89="","",VALUE(TRIM(mat!M89)))</f>
        <v/>
      </c>
      <c r="Q89" s="100" t="str">
        <f>IF(mat!N89="","",VALUE(TRIM(mat!N89)))</f>
        <v/>
      </c>
      <c r="R89" s="100" t="str">
        <f>IF(mat!O89="","",VALUE(TRIM(mat!O89)))</f>
        <v/>
      </c>
      <c r="S89" s="100" t="str">
        <f>IF(mat!P89="","",VALUE(TRIM(mat!P89)))</f>
        <v/>
      </c>
      <c r="T89" s="100" t="str">
        <f>IF(mat!Q89="","",VALUE(TRIM(mat!Q89)))</f>
        <v/>
      </c>
      <c r="U89" s="100" t="str">
        <f>IF(mat!R89="","",VALUE(TRIM(mat!R89)))</f>
        <v/>
      </c>
      <c r="V89" s="100" t="str">
        <f>IF(mat!S89="","",VALUE(TRIM(mat!S89)))</f>
        <v/>
      </c>
      <c r="W89" s="100" t="str">
        <f>IF(mat!T89="","",VALUE(TRIM(mat!T89)))</f>
        <v/>
      </c>
      <c r="X89" s="100" t="str">
        <f>IF(mat!U89="","",VALUE(TRIM(mat!U89)))</f>
        <v/>
      </c>
      <c r="Y89" s="100" t="str">
        <f>IF(mat!V89="","",VALUE(TRIM(mat!V89)))</f>
        <v/>
      </c>
      <c r="Z89" s="100" t="str">
        <f>IF(mat!W89="","",VALUE(TRIM(mat!W89)))</f>
        <v/>
      </c>
      <c r="AA89" s="100" t="str">
        <f>IF(mat!X89="","",VALUE(TRIM(mat!X89)))</f>
        <v/>
      </c>
      <c r="AB89" s="100" t="str">
        <f>IF(mat!Y89="","",VALUE(TRIM(mat!Y89)))</f>
        <v/>
      </c>
      <c r="AC89" s="100" t="str">
        <f>IF(mat!Z89="","",VALUE(TRIM(mat!Z89)))</f>
        <v/>
      </c>
      <c r="AD89" s="100" t="str">
        <f>IF(mat!AA89="","",VALUE(TRIM(mat!AA89)))</f>
        <v/>
      </c>
      <c r="AE89" s="100" t="str">
        <f>IF(mat!AB89="","",VALUE(TRIM(mat!AB89)))</f>
        <v/>
      </c>
      <c r="AF89" s="100" t="str">
        <f>IF(mat!AC89="","",VALUE(TRIM(mat!AC89)))</f>
        <v/>
      </c>
      <c r="AG89" s="100" t="str">
        <f>IF(mat!AD89="","",VALUE(TRIM(mat!AD89)))</f>
        <v/>
      </c>
      <c r="AH89" s="100" t="str">
        <f>IF(mat!AE89="","",VALUE(TRIM(mat!AE89)))</f>
        <v/>
      </c>
      <c r="AI89" s="100" t="str">
        <f>IF(mat!AF89="","",VALUE(TRIM(mat!AF89)))</f>
        <v/>
      </c>
      <c r="AJ89" s="100" t="str">
        <f>IF(mat!AG89="","",VALUE(TRIM(mat!AG89)))</f>
        <v/>
      </c>
      <c r="AK89" s="100" t="str">
        <f>IF(mat!AH89="","",VALUE(TRIM(mat!AH89)))</f>
        <v/>
      </c>
      <c r="AL89" s="100" t="str">
        <f>IF(mat!AI89="","",VALUE(TRIM(mat!AI89)))</f>
        <v/>
      </c>
      <c r="AM89" s="100" t="str">
        <f>IF(mat!AJ89="","",VALUE(TRIM(mat!AJ89)))</f>
        <v/>
      </c>
      <c r="AN89" s="100" t="str">
        <f>IF(mat!AK89="","",VALUE(TRIM(mat!AK89)))</f>
        <v/>
      </c>
      <c r="AO89" s="100" t="str">
        <f>IF(mat!AL89="","",VALUE(TRIM(mat!AL89)))</f>
        <v/>
      </c>
      <c r="AP89" s="100" t="str">
        <f>IF(mat!AM89="","",VALUE(TRIM(mat!AM89)))</f>
        <v/>
      </c>
      <c r="AQ89" s="100" t="str">
        <f>IF(mat!AN89="","",VALUE(TRIM(mat!AN89)))</f>
        <v/>
      </c>
      <c r="AR89" s="100" t="str">
        <f>IF(mat!AO89="","",VALUE(TRIM(mat!AO89)))</f>
        <v/>
      </c>
      <c r="AS89" s="100" t="str">
        <f>IF(mat!AP89="","",VALUE(TRIM(mat!AP89)))</f>
        <v/>
      </c>
      <c r="AT89" s="100" t="str">
        <f>IF(mat!AQ89="","",VALUE(TRIM(mat!AQ89)))</f>
        <v/>
      </c>
      <c r="AU89" s="100" t="str">
        <f>IF(mat!AR89="","",VALUE(TRIM(mat!AR89)))</f>
        <v/>
      </c>
      <c r="AV89" s="100" t="str">
        <f>IF(mat!AS89="","",VALUE(TRIM(mat!AS89)))</f>
        <v/>
      </c>
      <c r="AW89" s="100" t="str">
        <f>IF(mat!AT89="","",VALUE(TRIM(mat!AT89)))</f>
        <v/>
      </c>
      <c r="AX89" s="100" t="str">
        <f>IF(mat!AU89="","",VALUE(TRIM(mat!AU89)))</f>
        <v/>
      </c>
      <c r="AY89" s="100" t="str">
        <f>IF(mat!AV89="","",VALUE(TRIM(mat!AV89)))</f>
        <v/>
      </c>
      <c r="AZ89" s="100" t="str">
        <f>IF(mat!AW89="","",VALUE(TRIM(mat!AW89)))</f>
        <v/>
      </c>
      <c r="BA89" s="100" t="str">
        <f>IF(mat!AX89="","",VALUE(TRIM(mat!AX89)))</f>
        <v/>
      </c>
      <c r="BB89" s="100" t="str">
        <f>IF(mat!AY89="","",VALUE(TRIM(mat!AY89)))</f>
        <v/>
      </c>
      <c r="BC89" s="100" t="str">
        <f>IF(mat!AZ89="","",VALUE(TRIM(mat!AZ89)))</f>
        <v/>
      </c>
      <c r="BD89" s="100" t="str">
        <f>IF(mat!BA89="","",VALUE(TRIM(mat!BA89)))</f>
        <v/>
      </c>
      <c r="BE89" s="100" t="str">
        <f>IF(mat!BB89="","",VALUE(TRIM(mat!BB89)))</f>
        <v/>
      </c>
    </row>
    <row r="90" spans="1:57" s="101" customFormat="1">
      <c r="A90" s="100">
        <f t="shared" si="11"/>
        <v>90</v>
      </c>
      <c r="B90" s="100">
        <f t="shared" si="9"/>
        <v>6</v>
      </c>
      <c r="C90" s="100" t="str">
        <f t="shared" si="10"/>
        <v>左側方境界</v>
      </c>
      <c r="D90" s="100" t="str">
        <f>TRIM(mat!A90)</f>
        <v>SIDE-BOUN</v>
      </c>
      <c r="E90" s="100">
        <f>VALUE(TRIM(mat!B90))</f>
        <v>20112</v>
      </c>
      <c r="F90" s="100">
        <f>VALUE(TRIM(mat!C90))</f>
        <v>6</v>
      </c>
      <c r="G90" s="100" t="str">
        <f>TRIM(mat!D90)</f>
        <v>左側方境界###左側方粘性境界要素(11)</v>
      </c>
      <c r="H90" s="100">
        <f>IF(mat!E90="","",VALUE(TRIM(mat!E90)))</f>
        <v>1.9</v>
      </c>
      <c r="I90" s="100">
        <f>IF(mat!F90="","",VALUE(TRIM(mat!F90)))</f>
        <v>163.80000000000001</v>
      </c>
      <c r="J90" s="100">
        <f>IF(mat!G90="","",VALUE(TRIM(mat!G90)))</f>
        <v>1633</v>
      </c>
      <c r="K90" s="100">
        <f>IF(mat!H90="","",VALUE(TRIM(mat!H90)))</f>
        <v>5</v>
      </c>
      <c r="L90" s="100" t="str">
        <f>IF(mat!I90="","",VALUE(TRIM(mat!I90)))</f>
        <v/>
      </c>
      <c r="M90" s="100" t="str">
        <f>IF(mat!J90="","",VALUE(TRIM(mat!J90)))</f>
        <v/>
      </c>
      <c r="N90" s="100" t="str">
        <f>IF(mat!K90="","",VALUE(TRIM(mat!K90)))</f>
        <v/>
      </c>
      <c r="O90" s="100" t="str">
        <f>IF(mat!L90="","",VALUE(TRIM(mat!L90)))</f>
        <v/>
      </c>
      <c r="P90" s="100" t="str">
        <f>IF(mat!M90="","",VALUE(TRIM(mat!M90)))</f>
        <v/>
      </c>
      <c r="Q90" s="100" t="str">
        <f>IF(mat!N90="","",VALUE(TRIM(mat!N90)))</f>
        <v/>
      </c>
      <c r="R90" s="100" t="str">
        <f>IF(mat!O90="","",VALUE(TRIM(mat!O90)))</f>
        <v/>
      </c>
      <c r="S90" s="100" t="str">
        <f>IF(mat!P90="","",VALUE(TRIM(mat!P90)))</f>
        <v/>
      </c>
      <c r="T90" s="100" t="str">
        <f>IF(mat!Q90="","",VALUE(TRIM(mat!Q90)))</f>
        <v/>
      </c>
      <c r="U90" s="100" t="str">
        <f>IF(mat!R90="","",VALUE(TRIM(mat!R90)))</f>
        <v/>
      </c>
      <c r="V90" s="100" t="str">
        <f>IF(mat!S90="","",VALUE(TRIM(mat!S90)))</f>
        <v/>
      </c>
      <c r="W90" s="100" t="str">
        <f>IF(mat!T90="","",VALUE(TRIM(mat!T90)))</f>
        <v/>
      </c>
      <c r="X90" s="100" t="str">
        <f>IF(mat!U90="","",VALUE(TRIM(mat!U90)))</f>
        <v/>
      </c>
      <c r="Y90" s="100" t="str">
        <f>IF(mat!V90="","",VALUE(TRIM(mat!V90)))</f>
        <v/>
      </c>
      <c r="Z90" s="100" t="str">
        <f>IF(mat!W90="","",VALUE(TRIM(mat!W90)))</f>
        <v/>
      </c>
      <c r="AA90" s="100" t="str">
        <f>IF(mat!X90="","",VALUE(TRIM(mat!X90)))</f>
        <v/>
      </c>
      <c r="AB90" s="100" t="str">
        <f>IF(mat!Y90="","",VALUE(TRIM(mat!Y90)))</f>
        <v/>
      </c>
      <c r="AC90" s="100" t="str">
        <f>IF(mat!Z90="","",VALUE(TRIM(mat!Z90)))</f>
        <v/>
      </c>
      <c r="AD90" s="100" t="str">
        <f>IF(mat!AA90="","",VALUE(TRIM(mat!AA90)))</f>
        <v/>
      </c>
      <c r="AE90" s="100" t="str">
        <f>IF(mat!AB90="","",VALUE(TRIM(mat!AB90)))</f>
        <v/>
      </c>
      <c r="AF90" s="100" t="str">
        <f>IF(mat!AC90="","",VALUE(TRIM(mat!AC90)))</f>
        <v/>
      </c>
      <c r="AG90" s="100" t="str">
        <f>IF(mat!AD90="","",VALUE(TRIM(mat!AD90)))</f>
        <v/>
      </c>
      <c r="AH90" s="100" t="str">
        <f>IF(mat!AE90="","",VALUE(TRIM(mat!AE90)))</f>
        <v/>
      </c>
      <c r="AI90" s="100" t="str">
        <f>IF(mat!AF90="","",VALUE(TRIM(mat!AF90)))</f>
        <v/>
      </c>
      <c r="AJ90" s="100" t="str">
        <f>IF(mat!AG90="","",VALUE(TRIM(mat!AG90)))</f>
        <v/>
      </c>
      <c r="AK90" s="100" t="str">
        <f>IF(mat!AH90="","",VALUE(TRIM(mat!AH90)))</f>
        <v/>
      </c>
      <c r="AL90" s="100" t="str">
        <f>IF(mat!AI90="","",VALUE(TRIM(mat!AI90)))</f>
        <v/>
      </c>
      <c r="AM90" s="100" t="str">
        <f>IF(mat!AJ90="","",VALUE(TRIM(mat!AJ90)))</f>
        <v/>
      </c>
      <c r="AN90" s="100" t="str">
        <f>IF(mat!AK90="","",VALUE(TRIM(mat!AK90)))</f>
        <v/>
      </c>
      <c r="AO90" s="100" t="str">
        <f>IF(mat!AL90="","",VALUE(TRIM(mat!AL90)))</f>
        <v/>
      </c>
      <c r="AP90" s="100" t="str">
        <f>IF(mat!AM90="","",VALUE(TRIM(mat!AM90)))</f>
        <v/>
      </c>
      <c r="AQ90" s="100" t="str">
        <f>IF(mat!AN90="","",VALUE(TRIM(mat!AN90)))</f>
        <v/>
      </c>
      <c r="AR90" s="100" t="str">
        <f>IF(mat!AO90="","",VALUE(TRIM(mat!AO90)))</f>
        <v/>
      </c>
      <c r="AS90" s="100" t="str">
        <f>IF(mat!AP90="","",VALUE(TRIM(mat!AP90)))</f>
        <v/>
      </c>
      <c r="AT90" s="100" t="str">
        <f>IF(mat!AQ90="","",VALUE(TRIM(mat!AQ90)))</f>
        <v/>
      </c>
      <c r="AU90" s="100" t="str">
        <f>IF(mat!AR90="","",VALUE(TRIM(mat!AR90)))</f>
        <v/>
      </c>
      <c r="AV90" s="100" t="str">
        <f>IF(mat!AS90="","",VALUE(TRIM(mat!AS90)))</f>
        <v/>
      </c>
      <c r="AW90" s="100" t="str">
        <f>IF(mat!AT90="","",VALUE(TRIM(mat!AT90)))</f>
        <v/>
      </c>
      <c r="AX90" s="100" t="str">
        <f>IF(mat!AU90="","",VALUE(TRIM(mat!AU90)))</f>
        <v/>
      </c>
      <c r="AY90" s="100" t="str">
        <f>IF(mat!AV90="","",VALUE(TRIM(mat!AV90)))</f>
        <v/>
      </c>
      <c r="AZ90" s="100" t="str">
        <f>IF(mat!AW90="","",VALUE(TRIM(mat!AW90)))</f>
        <v/>
      </c>
      <c r="BA90" s="100" t="str">
        <f>IF(mat!AX90="","",VALUE(TRIM(mat!AX90)))</f>
        <v/>
      </c>
      <c r="BB90" s="100" t="str">
        <f>IF(mat!AY90="","",VALUE(TRIM(mat!AY90)))</f>
        <v/>
      </c>
      <c r="BC90" s="100" t="str">
        <f>IF(mat!AZ90="","",VALUE(TRIM(mat!AZ90)))</f>
        <v/>
      </c>
      <c r="BD90" s="100" t="str">
        <f>IF(mat!BA90="","",VALUE(TRIM(mat!BA90)))</f>
        <v/>
      </c>
      <c r="BE90" s="100" t="str">
        <f>IF(mat!BB90="","",VALUE(TRIM(mat!BB90)))</f>
        <v/>
      </c>
    </row>
    <row r="91" spans="1:57" s="101" customFormat="1">
      <c r="A91" s="100">
        <f t="shared" si="11"/>
        <v>91</v>
      </c>
      <c r="B91" s="100">
        <f t="shared" si="9"/>
        <v>6</v>
      </c>
      <c r="C91" s="100" t="str">
        <f t="shared" si="10"/>
        <v>左側方境界</v>
      </c>
      <c r="D91" s="100" t="str">
        <f>TRIM(mat!A91)</f>
        <v>SIDE-BOUN</v>
      </c>
      <c r="E91" s="100">
        <f>VALUE(TRIM(mat!B91))</f>
        <v>20113</v>
      </c>
      <c r="F91" s="100">
        <f>VALUE(TRIM(mat!C91))</f>
        <v>6</v>
      </c>
      <c r="G91" s="100" t="str">
        <f>TRIM(mat!D91)</f>
        <v>左側方境界###左側方粘性境界要素(12)</v>
      </c>
      <c r="H91" s="100">
        <f>IF(mat!E91="","",VALUE(TRIM(mat!E91)))</f>
        <v>1.9</v>
      </c>
      <c r="I91" s="100">
        <f>IF(mat!F91="","",VALUE(TRIM(mat!F91)))</f>
        <v>163.80000000000001</v>
      </c>
      <c r="J91" s="100">
        <f>IF(mat!G91="","",VALUE(TRIM(mat!G91)))</f>
        <v>1633</v>
      </c>
      <c r="K91" s="100">
        <f>IF(mat!H91="","",VALUE(TRIM(mat!H91)))</f>
        <v>5</v>
      </c>
      <c r="L91" s="100" t="str">
        <f>IF(mat!I91="","",VALUE(TRIM(mat!I91)))</f>
        <v/>
      </c>
      <c r="M91" s="100" t="str">
        <f>IF(mat!J91="","",VALUE(TRIM(mat!J91)))</f>
        <v/>
      </c>
      <c r="N91" s="100" t="str">
        <f>IF(mat!K91="","",VALUE(TRIM(mat!K91)))</f>
        <v/>
      </c>
      <c r="O91" s="100" t="str">
        <f>IF(mat!L91="","",VALUE(TRIM(mat!L91)))</f>
        <v/>
      </c>
      <c r="P91" s="100" t="str">
        <f>IF(mat!M91="","",VALUE(TRIM(mat!M91)))</f>
        <v/>
      </c>
      <c r="Q91" s="100" t="str">
        <f>IF(mat!N91="","",VALUE(TRIM(mat!N91)))</f>
        <v/>
      </c>
      <c r="R91" s="100" t="str">
        <f>IF(mat!O91="","",VALUE(TRIM(mat!O91)))</f>
        <v/>
      </c>
      <c r="S91" s="100" t="str">
        <f>IF(mat!P91="","",VALUE(TRIM(mat!P91)))</f>
        <v/>
      </c>
      <c r="T91" s="100" t="str">
        <f>IF(mat!Q91="","",VALUE(TRIM(mat!Q91)))</f>
        <v/>
      </c>
      <c r="U91" s="100" t="str">
        <f>IF(mat!R91="","",VALUE(TRIM(mat!R91)))</f>
        <v/>
      </c>
      <c r="V91" s="100" t="str">
        <f>IF(mat!S91="","",VALUE(TRIM(mat!S91)))</f>
        <v/>
      </c>
      <c r="W91" s="100" t="str">
        <f>IF(mat!T91="","",VALUE(TRIM(mat!T91)))</f>
        <v/>
      </c>
      <c r="X91" s="100" t="str">
        <f>IF(mat!U91="","",VALUE(TRIM(mat!U91)))</f>
        <v/>
      </c>
      <c r="Y91" s="100" t="str">
        <f>IF(mat!V91="","",VALUE(TRIM(mat!V91)))</f>
        <v/>
      </c>
      <c r="Z91" s="100" t="str">
        <f>IF(mat!W91="","",VALUE(TRIM(mat!W91)))</f>
        <v/>
      </c>
      <c r="AA91" s="100" t="str">
        <f>IF(mat!X91="","",VALUE(TRIM(mat!X91)))</f>
        <v/>
      </c>
      <c r="AB91" s="100" t="str">
        <f>IF(mat!Y91="","",VALUE(TRIM(mat!Y91)))</f>
        <v/>
      </c>
      <c r="AC91" s="100" t="str">
        <f>IF(mat!Z91="","",VALUE(TRIM(mat!Z91)))</f>
        <v/>
      </c>
      <c r="AD91" s="100" t="str">
        <f>IF(mat!AA91="","",VALUE(TRIM(mat!AA91)))</f>
        <v/>
      </c>
      <c r="AE91" s="100" t="str">
        <f>IF(mat!AB91="","",VALUE(TRIM(mat!AB91)))</f>
        <v/>
      </c>
      <c r="AF91" s="100" t="str">
        <f>IF(mat!AC91="","",VALUE(TRIM(mat!AC91)))</f>
        <v/>
      </c>
      <c r="AG91" s="100" t="str">
        <f>IF(mat!AD91="","",VALUE(TRIM(mat!AD91)))</f>
        <v/>
      </c>
      <c r="AH91" s="100" t="str">
        <f>IF(mat!AE91="","",VALUE(TRIM(mat!AE91)))</f>
        <v/>
      </c>
      <c r="AI91" s="100" t="str">
        <f>IF(mat!AF91="","",VALUE(TRIM(mat!AF91)))</f>
        <v/>
      </c>
      <c r="AJ91" s="100" t="str">
        <f>IF(mat!AG91="","",VALUE(TRIM(mat!AG91)))</f>
        <v/>
      </c>
      <c r="AK91" s="100" t="str">
        <f>IF(mat!AH91="","",VALUE(TRIM(mat!AH91)))</f>
        <v/>
      </c>
      <c r="AL91" s="100" t="str">
        <f>IF(mat!AI91="","",VALUE(TRIM(mat!AI91)))</f>
        <v/>
      </c>
      <c r="AM91" s="100" t="str">
        <f>IF(mat!AJ91="","",VALUE(TRIM(mat!AJ91)))</f>
        <v/>
      </c>
      <c r="AN91" s="100" t="str">
        <f>IF(mat!AK91="","",VALUE(TRIM(mat!AK91)))</f>
        <v/>
      </c>
      <c r="AO91" s="100" t="str">
        <f>IF(mat!AL91="","",VALUE(TRIM(mat!AL91)))</f>
        <v/>
      </c>
      <c r="AP91" s="100" t="str">
        <f>IF(mat!AM91="","",VALUE(TRIM(mat!AM91)))</f>
        <v/>
      </c>
      <c r="AQ91" s="100" t="str">
        <f>IF(mat!AN91="","",VALUE(TRIM(mat!AN91)))</f>
        <v/>
      </c>
      <c r="AR91" s="100" t="str">
        <f>IF(mat!AO91="","",VALUE(TRIM(mat!AO91)))</f>
        <v/>
      </c>
      <c r="AS91" s="100" t="str">
        <f>IF(mat!AP91="","",VALUE(TRIM(mat!AP91)))</f>
        <v/>
      </c>
      <c r="AT91" s="100" t="str">
        <f>IF(mat!AQ91="","",VALUE(TRIM(mat!AQ91)))</f>
        <v/>
      </c>
      <c r="AU91" s="100" t="str">
        <f>IF(mat!AR91="","",VALUE(TRIM(mat!AR91)))</f>
        <v/>
      </c>
      <c r="AV91" s="100" t="str">
        <f>IF(mat!AS91="","",VALUE(TRIM(mat!AS91)))</f>
        <v/>
      </c>
      <c r="AW91" s="100" t="str">
        <f>IF(mat!AT91="","",VALUE(TRIM(mat!AT91)))</f>
        <v/>
      </c>
      <c r="AX91" s="100" t="str">
        <f>IF(mat!AU91="","",VALUE(TRIM(mat!AU91)))</f>
        <v/>
      </c>
      <c r="AY91" s="100" t="str">
        <f>IF(mat!AV91="","",VALUE(TRIM(mat!AV91)))</f>
        <v/>
      </c>
      <c r="AZ91" s="100" t="str">
        <f>IF(mat!AW91="","",VALUE(TRIM(mat!AW91)))</f>
        <v/>
      </c>
      <c r="BA91" s="100" t="str">
        <f>IF(mat!AX91="","",VALUE(TRIM(mat!AX91)))</f>
        <v/>
      </c>
      <c r="BB91" s="100" t="str">
        <f>IF(mat!AY91="","",VALUE(TRIM(mat!AY91)))</f>
        <v/>
      </c>
      <c r="BC91" s="100" t="str">
        <f>IF(mat!AZ91="","",VALUE(TRIM(mat!AZ91)))</f>
        <v/>
      </c>
      <c r="BD91" s="100" t="str">
        <f>IF(mat!BA91="","",VALUE(TRIM(mat!BA91)))</f>
        <v/>
      </c>
      <c r="BE91" s="100" t="str">
        <f>IF(mat!BB91="","",VALUE(TRIM(mat!BB91)))</f>
        <v/>
      </c>
    </row>
    <row r="92" spans="1:57" s="101" customFormat="1">
      <c r="A92" s="100">
        <f t="shared" si="11"/>
        <v>92</v>
      </c>
      <c r="B92" s="100">
        <f t="shared" si="9"/>
        <v>6</v>
      </c>
      <c r="C92" s="100" t="str">
        <f t="shared" si="10"/>
        <v>左側方境界</v>
      </c>
      <c r="D92" s="100" t="str">
        <f>TRIM(mat!A92)</f>
        <v>SIDE-BOUN</v>
      </c>
      <c r="E92" s="100">
        <f>VALUE(TRIM(mat!B92))</f>
        <v>20114</v>
      </c>
      <c r="F92" s="100">
        <f>VALUE(TRIM(mat!C92))</f>
        <v>6</v>
      </c>
      <c r="G92" s="100" t="str">
        <f>TRIM(mat!D92)</f>
        <v>左側方境界###左側方粘性境界要素(13)</v>
      </c>
      <c r="H92" s="100">
        <f>IF(mat!E92="","",VALUE(TRIM(mat!E92)))</f>
        <v>2</v>
      </c>
      <c r="I92" s="100">
        <f>IF(mat!F92="","",VALUE(TRIM(mat!F92)))</f>
        <v>298.2</v>
      </c>
      <c r="J92" s="100">
        <f>IF(mat!G92="","",VALUE(TRIM(mat!G92)))</f>
        <v>1601</v>
      </c>
      <c r="K92" s="100">
        <f>IF(mat!H92="","",VALUE(TRIM(mat!H92)))</f>
        <v>5</v>
      </c>
      <c r="L92" s="100" t="str">
        <f>IF(mat!I92="","",VALUE(TRIM(mat!I92)))</f>
        <v/>
      </c>
      <c r="M92" s="100" t="str">
        <f>IF(mat!J92="","",VALUE(TRIM(mat!J92)))</f>
        <v/>
      </c>
      <c r="N92" s="100" t="str">
        <f>IF(mat!K92="","",VALUE(TRIM(mat!K92)))</f>
        <v/>
      </c>
      <c r="O92" s="100" t="str">
        <f>IF(mat!L92="","",VALUE(TRIM(mat!L92)))</f>
        <v/>
      </c>
      <c r="P92" s="100" t="str">
        <f>IF(mat!M92="","",VALUE(TRIM(mat!M92)))</f>
        <v/>
      </c>
      <c r="Q92" s="100" t="str">
        <f>IF(mat!N92="","",VALUE(TRIM(mat!N92)))</f>
        <v/>
      </c>
      <c r="R92" s="100" t="str">
        <f>IF(mat!O92="","",VALUE(TRIM(mat!O92)))</f>
        <v/>
      </c>
      <c r="S92" s="100" t="str">
        <f>IF(mat!P92="","",VALUE(TRIM(mat!P92)))</f>
        <v/>
      </c>
      <c r="T92" s="100" t="str">
        <f>IF(mat!Q92="","",VALUE(TRIM(mat!Q92)))</f>
        <v/>
      </c>
      <c r="U92" s="100" t="str">
        <f>IF(mat!R92="","",VALUE(TRIM(mat!R92)))</f>
        <v/>
      </c>
      <c r="V92" s="100" t="str">
        <f>IF(mat!S92="","",VALUE(TRIM(mat!S92)))</f>
        <v/>
      </c>
      <c r="W92" s="100" t="str">
        <f>IF(mat!T92="","",VALUE(TRIM(mat!T92)))</f>
        <v/>
      </c>
      <c r="X92" s="100" t="str">
        <f>IF(mat!U92="","",VALUE(TRIM(mat!U92)))</f>
        <v/>
      </c>
      <c r="Y92" s="100" t="str">
        <f>IF(mat!V92="","",VALUE(TRIM(mat!V92)))</f>
        <v/>
      </c>
      <c r="Z92" s="100" t="str">
        <f>IF(mat!W92="","",VALUE(TRIM(mat!W92)))</f>
        <v/>
      </c>
      <c r="AA92" s="100" t="str">
        <f>IF(mat!X92="","",VALUE(TRIM(mat!X92)))</f>
        <v/>
      </c>
      <c r="AB92" s="100" t="str">
        <f>IF(mat!Y92="","",VALUE(TRIM(mat!Y92)))</f>
        <v/>
      </c>
      <c r="AC92" s="100" t="str">
        <f>IF(mat!Z92="","",VALUE(TRIM(mat!Z92)))</f>
        <v/>
      </c>
      <c r="AD92" s="100" t="str">
        <f>IF(mat!AA92="","",VALUE(TRIM(mat!AA92)))</f>
        <v/>
      </c>
      <c r="AE92" s="100" t="str">
        <f>IF(mat!AB92="","",VALUE(TRIM(mat!AB92)))</f>
        <v/>
      </c>
      <c r="AF92" s="100" t="str">
        <f>IF(mat!AC92="","",VALUE(TRIM(mat!AC92)))</f>
        <v/>
      </c>
      <c r="AG92" s="100" t="str">
        <f>IF(mat!AD92="","",VALUE(TRIM(mat!AD92)))</f>
        <v/>
      </c>
      <c r="AH92" s="100" t="str">
        <f>IF(mat!AE92="","",VALUE(TRIM(mat!AE92)))</f>
        <v/>
      </c>
      <c r="AI92" s="100" t="str">
        <f>IF(mat!AF92="","",VALUE(TRIM(mat!AF92)))</f>
        <v/>
      </c>
      <c r="AJ92" s="100" t="str">
        <f>IF(mat!AG92="","",VALUE(TRIM(mat!AG92)))</f>
        <v/>
      </c>
      <c r="AK92" s="100" t="str">
        <f>IF(mat!AH92="","",VALUE(TRIM(mat!AH92)))</f>
        <v/>
      </c>
      <c r="AL92" s="100" t="str">
        <f>IF(mat!AI92="","",VALUE(TRIM(mat!AI92)))</f>
        <v/>
      </c>
      <c r="AM92" s="100" t="str">
        <f>IF(mat!AJ92="","",VALUE(TRIM(mat!AJ92)))</f>
        <v/>
      </c>
      <c r="AN92" s="100" t="str">
        <f>IF(mat!AK92="","",VALUE(TRIM(mat!AK92)))</f>
        <v/>
      </c>
      <c r="AO92" s="100" t="str">
        <f>IF(mat!AL92="","",VALUE(TRIM(mat!AL92)))</f>
        <v/>
      </c>
      <c r="AP92" s="100" t="str">
        <f>IF(mat!AM92="","",VALUE(TRIM(mat!AM92)))</f>
        <v/>
      </c>
      <c r="AQ92" s="100" t="str">
        <f>IF(mat!AN92="","",VALUE(TRIM(mat!AN92)))</f>
        <v/>
      </c>
      <c r="AR92" s="100" t="str">
        <f>IF(mat!AO92="","",VALUE(TRIM(mat!AO92)))</f>
        <v/>
      </c>
      <c r="AS92" s="100" t="str">
        <f>IF(mat!AP92="","",VALUE(TRIM(mat!AP92)))</f>
        <v/>
      </c>
      <c r="AT92" s="100" t="str">
        <f>IF(mat!AQ92="","",VALUE(TRIM(mat!AQ92)))</f>
        <v/>
      </c>
      <c r="AU92" s="100" t="str">
        <f>IF(mat!AR92="","",VALUE(TRIM(mat!AR92)))</f>
        <v/>
      </c>
      <c r="AV92" s="100" t="str">
        <f>IF(mat!AS92="","",VALUE(TRIM(mat!AS92)))</f>
        <v/>
      </c>
      <c r="AW92" s="100" t="str">
        <f>IF(mat!AT92="","",VALUE(TRIM(mat!AT92)))</f>
        <v/>
      </c>
      <c r="AX92" s="100" t="str">
        <f>IF(mat!AU92="","",VALUE(TRIM(mat!AU92)))</f>
        <v/>
      </c>
      <c r="AY92" s="100" t="str">
        <f>IF(mat!AV92="","",VALUE(TRIM(mat!AV92)))</f>
        <v/>
      </c>
      <c r="AZ92" s="100" t="str">
        <f>IF(mat!AW92="","",VALUE(TRIM(mat!AW92)))</f>
        <v/>
      </c>
      <c r="BA92" s="100" t="str">
        <f>IF(mat!AX92="","",VALUE(TRIM(mat!AX92)))</f>
        <v/>
      </c>
      <c r="BB92" s="100" t="str">
        <f>IF(mat!AY92="","",VALUE(TRIM(mat!AY92)))</f>
        <v/>
      </c>
      <c r="BC92" s="100" t="str">
        <f>IF(mat!AZ92="","",VALUE(TRIM(mat!AZ92)))</f>
        <v/>
      </c>
      <c r="BD92" s="100" t="str">
        <f>IF(mat!BA92="","",VALUE(TRIM(mat!BA92)))</f>
        <v/>
      </c>
      <c r="BE92" s="100" t="str">
        <f>IF(mat!BB92="","",VALUE(TRIM(mat!BB92)))</f>
        <v/>
      </c>
    </row>
    <row r="93" spans="1:57" s="101" customFormat="1">
      <c r="A93" s="100">
        <f t="shared" si="11"/>
        <v>93</v>
      </c>
      <c r="B93" s="100">
        <f t="shared" si="9"/>
        <v>6</v>
      </c>
      <c r="C93" s="100" t="str">
        <f t="shared" si="10"/>
        <v>左側方境界</v>
      </c>
      <c r="D93" s="100" t="str">
        <f>TRIM(mat!A93)</f>
        <v>SIDE-BOUN</v>
      </c>
      <c r="E93" s="100">
        <f>VALUE(TRIM(mat!B93))</f>
        <v>20115</v>
      </c>
      <c r="F93" s="100">
        <f>VALUE(TRIM(mat!C93))</f>
        <v>6</v>
      </c>
      <c r="G93" s="100" t="str">
        <f>TRIM(mat!D93)</f>
        <v>左側方境界###左側方粘性境界要素(14)</v>
      </c>
      <c r="H93" s="100">
        <f>IF(mat!E93="","",VALUE(TRIM(mat!E93)))</f>
        <v>1.7</v>
      </c>
      <c r="I93" s="100">
        <f>IF(mat!F93="","",VALUE(TRIM(mat!F93)))</f>
        <v>141.4</v>
      </c>
      <c r="J93" s="100">
        <f>IF(mat!G93="","",VALUE(TRIM(mat!G93)))</f>
        <v>1543</v>
      </c>
      <c r="K93" s="100">
        <f>IF(mat!H93="","",VALUE(TRIM(mat!H93)))</f>
        <v>5</v>
      </c>
      <c r="L93" s="100" t="str">
        <f>IF(mat!I93="","",VALUE(TRIM(mat!I93)))</f>
        <v/>
      </c>
      <c r="M93" s="100" t="str">
        <f>IF(mat!J93="","",VALUE(TRIM(mat!J93)))</f>
        <v/>
      </c>
      <c r="N93" s="100" t="str">
        <f>IF(mat!K93="","",VALUE(TRIM(mat!K93)))</f>
        <v/>
      </c>
      <c r="O93" s="100" t="str">
        <f>IF(mat!L93="","",VALUE(TRIM(mat!L93)))</f>
        <v/>
      </c>
      <c r="P93" s="100" t="str">
        <f>IF(mat!M93="","",VALUE(TRIM(mat!M93)))</f>
        <v/>
      </c>
      <c r="Q93" s="100" t="str">
        <f>IF(mat!N93="","",VALUE(TRIM(mat!N93)))</f>
        <v/>
      </c>
      <c r="R93" s="100" t="str">
        <f>IF(mat!O93="","",VALUE(TRIM(mat!O93)))</f>
        <v/>
      </c>
      <c r="S93" s="100" t="str">
        <f>IF(mat!P93="","",VALUE(TRIM(mat!P93)))</f>
        <v/>
      </c>
      <c r="T93" s="100" t="str">
        <f>IF(mat!Q93="","",VALUE(TRIM(mat!Q93)))</f>
        <v/>
      </c>
      <c r="U93" s="100" t="str">
        <f>IF(mat!R93="","",VALUE(TRIM(mat!R93)))</f>
        <v/>
      </c>
      <c r="V93" s="100" t="str">
        <f>IF(mat!S93="","",VALUE(TRIM(mat!S93)))</f>
        <v/>
      </c>
      <c r="W93" s="100" t="str">
        <f>IF(mat!T93="","",VALUE(TRIM(mat!T93)))</f>
        <v/>
      </c>
      <c r="X93" s="100" t="str">
        <f>IF(mat!U93="","",VALUE(TRIM(mat!U93)))</f>
        <v/>
      </c>
      <c r="Y93" s="100" t="str">
        <f>IF(mat!V93="","",VALUE(TRIM(mat!V93)))</f>
        <v/>
      </c>
      <c r="Z93" s="100" t="str">
        <f>IF(mat!W93="","",VALUE(TRIM(mat!W93)))</f>
        <v/>
      </c>
      <c r="AA93" s="100" t="str">
        <f>IF(mat!X93="","",VALUE(TRIM(mat!X93)))</f>
        <v/>
      </c>
      <c r="AB93" s="100" t="str">
        <f>IF(mat!Y93="","",VALUE(TRIM(mat!Y93)))</f>
        <v/>
      </c>
      <c r="AC93" s="100" t="str">
        <f>IF(mat!Z93="","",VALUE(TRIM(mat!Z93)))</f>
        <v/>
      </c>
      <c r="AD93" s="100" t="str">
        <f>IF(mat!AA93="","",VALUE(TRIM(mat!AA93)))</f>
        <v/>
      </c>
      <c r="AE93" s="100" t="str">
        <f>IF(mat!AB93="","",VALUE(TRIM(mat!AB93)))</f>
        <v/>
      </c>
      <c r="AF93" s="100" t="str">
        <f>IF(mat!AC93="","",VALUE(TRIM(mat!AC93)))</f>
        <v/>
      </c>
      <c r="AG93" s="100" t="str">
        <f>IF(mat!AD93="","",VALUE(TRIM(mat!AD93)))</f>
        <v/>
      </c>
      <c r="AH93" s="100" t="str">
        <f>IF(mat!AE93="","",VALUE(TRIM(mat!AE93)))</f>
        <v/>
      </c>
      <c r="AI93" s="100" t="str">
        <f>IF(mat!AF93="","",VALUE(TRIM(mat!AF93)))</f>
        <v/>
      </c>
      <c r="AJ93" s="100" t="str">
        <f>IF(mat!AG93="","",VALUE(TRIM(mat!AG93)))</f>
        <v/>
      </c>
      <c r="AK93" s="100" t="str">
        <f>IF(mat!AH93="","",VALUE(TRIM(mat!AH93)))</f>
        <v/>
      </c>
      <c r="AL93" s="100" t="str">
        <f>IF(mat!AI93="","",VALUE(TRIM(mat!AI93)))</f>
        <v/>
      </c>
      <c r="AM93" s="100" t="str">
        <f>IF(mat!AJ93="","",VALUE(TRIM(mat!AJ93)))</f>
        <v/>
      </c>
      <c r="AN93" s="100" t="str">
        <f>IF(mat!AK93="","",VALUE(TRIM(mat!AK93)))</f>
        <v/>
      </c>
      <c r="AO93" s="100" t="str">
        <f>IF(mat!AL93="","",VALUE(TRIM(mat!AL93)))</f>
        <v/>
      </c>
      <c r="AP93" s="100" t="str">
        <f>IF(mat!AM93="","",VALUE(TRIM(mat!AM93)))</f>
        <v/>
      </c>
      <c r="AQ93" s="100" t="str">
        <f>IF(mat!AN93="","",VALUE(TRIM(mat!AN93)))</f>
        <v/>
      </c>
      <c r="AR93" s="100" t="str">
        <f>IF(mat!AO93="","",VALUE(TRIM(mat!AO93)))</f>
        <v/>
      </c>
      <c r="AS93" s="100" t="str">
        <f>IF(mat!AP93="","",VALUE(TRIM(mat!AP93)))</f>
        <v/>
      </c>
      <c r="AT93" s="100" t="str">
        <f>IF(mat!AQ93="","",VALUE(TRIM(mat!AQ93)))</f>
        <v/>
      </c>
      <c r="AU93" s="100" t="str">
        <f>IF(mat!AR93="","",VALUE(TRIM(mat!AR93)))</f>
        <v/>
      </c>
      <c r="AV93" s="100" t="str">
        <f>IF(mat!AS93="","",VALUE(TRIM(mat!AS93)))</f>
        <v/>
      </c>
      <c r="AW93" s="100" t="str">
        <f>IF(mat!AT93="","",VALUE(TRIM(mat!AT93)))</f>
        <v/>
      </c>
      <c r="AX93" s="100" t="str">
        <f>IF(mat!AU93="","",VALUE(TRIM(mat!AU93)))</f>
        <v/>
      </c>
      <c r="AY93" s="100" t="str">
        <f>IF(mat!AV93="","",VALUE(TRIM(mat!AV93)))</f>
        <v/>
      </c>
      <c r="AZ93" s="100" t="str">
        <f>IF(mat!AW93="","",VALUE(TRIM(mat!AW93)))</f>
        <v/>
      </c>
      <c r="BA93" s="100" t="str">
        <f>IF(mat!AX93="","",VALUE(TRIM(mat!AX93)))</f>
        <v/>
      </c>
      <c r="BB93" s="100" t="str">
        <f>IF(mat!AY93="","",VALUE(TRIM(mat!AY93)))</f>
        <v/>
      </c>
      <c r="BC93" s="100" t="str">
        <f>IF(mat!AZ93="","",VALUE(TRIM(mat!AZ93)))</f>
        <v/>
      </c>
      <c r="BD93" s="100" t="str">
        <f>IF(mat!BA93="","",VALUE(TRIM(mat!BA93)))</f>
        <v/>
      </c>
      <c r="BE93" s="100" t="str">
        <f>IF(mat!BB93="","",VALUE(TRIM(mat!BB93)))</f>
        <v/>
      </c>
    </row>
    <row r="94" spans="1:57" s="101" customFormat="1">
      <c r="A94" s="100">
        <f t="shared" si="11"/>
        <v>94</v>
      </c>
      <c r="B94" s="100">
        <f t="shared" si="9"/>
        <v>6</v>
      </c>
      <c r="C94" s="100" t="str">
        <f t="shared" si="10"/>
        <v>左側方境界</v>
      </c>
      <c r="D94" s="100" t="str">
        <f>TRIM(mat!A94)</f>
        <v>SIDE-BOUN</v>
      </c>
      <c r="E94" s="100">
        <f>VALUE(TRIM(mat!B94))</f>
        <v>20116</v>
      </c>
      <c r="F94" s="100">
        <f>VALUE(TRIM(mat!C94))</f>
        <v>6</v>
      </c>
      <c r="G94" s="100" t="str">
        <f>TRIM(mat!D94)</f>
        <v>左側方境界###左側方粘性境界要素(15)</v>
      </c>
      <c r="H94" s="100">
        <f>IF(mat!E94="","",VALUE(TRIM(mat!E94)))</f>
        <v>1.7</v>
      </c>
      <c r="I94" s="100">
        <f>IF(mat!F94="","",VALUE(TRIM(mat!F94)))</f>
        <v>141.4</v>
      </c>
      <c r="J94" s="100">
        <f>IF(mat!G94="","",VALUE(TRIM(mat!G94)))</f>
        <v>1543</v>
      </c>
      <c r="K94" s="100">
        <f>IF(mat!H94="","",VALUE(TRIM(mat!H94)))</f>
        <v>5</v>
      </c>
      <c r="L94" s="100" t="str">
        <f>IF(mat!I94="","",VALUE(TRIM(mat!I94)))</f>
        <v/>
      </c>
      <c r="M94" s="100" t="str">
        <f>IF(mat!J94="","",VALUE(TRIM(mat!J94)))</f>
        <v/>
      </c>
      <c r="N94" s="100" t="str">
        <f>IF(mat!K94="","",VALUE(TRIM(mat!K94)))</f>
        <v/>
      </c>
      <c r="O94" s="100" t="str">
        <f>IF(mat!L94="","",VALUE(TRIM(mat!L94)))</f>
        <v/>
      </c>
      <c r="P94" s="100" t="str">
        <f>IF(mat!M94="","",VALUE(TRIM(mat!M94)))</f>
        <v/>
      </c>
      <c r="Q94" s="100" t="str">
        <f>IF(mat!N94="","",VALUE(TRIM(mat!N94)))</f>
        <v/>
      </c>
      <c r="R94" s="100" t="str">
        <f>IF(mat!O94="","",VALUE(TRIM(mat!O94)))</f>
        <v/>
      </c>
      <c r="S94" s="100" t="str">
        <f>IF(mat!P94="","",VALUE(TRIM(mat!P94)))</f>
        <v/>
      </c>
      <c r="T94" s="100" t="str">
        <f>IF(mat!Q94="","",VALUE(TRIM(mat!Q94)))</f>
        <v/>
      </c>
      <c r="U94" s="100" t="str">
        <f>IF(mat!R94="","",VALUE(TRIM(mat!R94)))</f>
        <v/>
      </c>
      <c r="V94" s="100" t="str">
        <f>IF(mat!S94="","",VALUE(TRIM(mat!S94)))</f>
        <v/>
      </c>
      <c r="W94" s="100" t="str">
        <f>IF(mat!T94="","",VALUE(TRIM(mat!T94)))</f>
        <v/>
      </c>
      <c r="X94" s="100" t="str">
        <f>IF(mat!U94="","",VALUE(TRIM(mat!U94)))</f>
        <v/>
      </c>
      <c r="Y94" s="100" t="str">
        <f>IF(mat!V94="","",VALUE(TRIM(mat!V94)))</f>
        <v/>
      </c>
      <c r="Z94" s="100" t="str">
        <f>IF(mat!W94="","",VALUE(TRIM(mat!W94)))</f>
        <v/>
      </c>
      <c r="AA94" s="100" t="str">
        <f>IF(mat!X94="","",VALUE(TRIM(mat!X94)))</f>
        <v/>
      </c>
      <c r="AB94" s="100" t="str">
        <f>IF(mat!Y94="","",VALUE(TRIM(mat!Y94)))</f>
        <v/>
      </c>
      <c r="AC94" s="100" t="str">
        <f>IF(mat!Z94="","",VALUE(TRIM(mat!Z94)))</f>
        <v/>
      </c>
      <c r="AD94" s="100" t="str">
        <f>IF(mat!AA94="","",VALUE(TRIM(mat!AA94)))</f>
        <v/>
      </c>
      <c r="AE94" s="100" t="str">
        <f>IF(mat!AB94="","",VALUE(TRIM(mat!AB94)))</f>
        <v/>
      </c>
      <c r="AF94" s="100" t="str">
        <f>IF(mat!AC94="","",VALUE(TRIM(mat!AC94)))</f>
        <v/>
      </c>
      <c r="AG94" s="100" t="str">
        <f>IF(mat!AD94="","",VALUE(TRIM(mat!AD94)))</f>
        <v/>
      </c>
      <c r="AH94" s="100" t="str">
        <f>IF(mat!AE94="","",VALUE(TRIM(mat!AE94)))</f>
        <v/>
      </c>
      <c r="AI94" s="100" t="str">
        <f>IF(mat!AF94="","",VALUE(TRIM(mat!AF94)))</f>
        <v/>
      </c>
      <c r="AJ94" s="100" t="str">
        <f>IF(mat!AG94="","",VALUE(TRIM(mat!AG94)))</f>
        <v/>
      </c>
      <c r="AK94" s="100" t="str">
        <f>IF(mat!AH94="","",VALUE(TRIM(mat!AH94)))</f>
        <v/>
      </c>
      <c r="AL94" s="100" t="str">
        <f>IF(mat!AI94="","",VALUE(TRIM(mat!AI94)))</f>
        <v/>
      </c>
      <c r="AM94" s="100" t="str">
        <f>IF(mat!AJ94="","",VALUE(TRIM(mat!AJ94)))</f>
        <v/>
      </c>
      <c r="AN94" s="100" t="str">
        <f>IF(mat!AK94="","",VALUE(TRIM(mat!AK94)))</f>
        <v/>
      </c>
      <c r="AO94" s="100" t="str">
        <f>IF(mat!AL94="","",VALUE(TRIM(mat!AL94)))</f>
        <v/>
      </c>
      <c r="AP94" s="100" t="str">
        <f>IF(mat!AM94="","",VALUE(TRIM(mat!AM94)))</f>
        <v/>
      </c>
      <c r="AQ94" s="100" t="str">
        <f>IF(mat!AN94="","",VALUE(TRIM(mat!AN94)))</f>
        <v/>
      </c>
      <c r="AR94" s="100" t="str">
        <f>IF(mat!AO94="","",VALUE(TRIM(mat!AO94)))</f>
        <v/>
      </c>
      <c r="AS94" s="100" t="str">
        <f>IF(mat!AP94="","",VALUE(TRIM(mat!AP94)))</f>
        <v/>
      </c>
      <c r="AT94" s="100" t="str">
        <f>IF(mat!AQ94="","",VALUE(TRIM(mat!AQ94)))</f>
        <v/>
      </c>
      <c r="AU94" s="100" t="str">
        <f>IF(mat!AR94="","",VALUE(TRIM(mat!AR94)))</f>
        <v/>
      </c>
      <c r="AV94" s="100" t="str">
        <f>IF(mat!AS94="","",VALUE(TRIM(mat!AS94)))</f>
        <v/>
      </c>
      <c r="AW94" s="100" t="str">
        <f>IF(mat!AT94="","",VALUE(TRIM(mat!AT94)))</f>
        <v/>
      </c>
      <c r="AX94" s="100" t="str">
        <f>IF(mat!AU94="","",VALUE(TRIM(mat!AU94)))</f>
        <v/>
      </c>
      <c r="AY94" s="100" t="str">
        <f>IF(mat!AV94="","",VALUE(TRIM(mat!AV94)))</f>
        <v/>
      </c>
      <c r="AZ94" s="100" t="str">
        <f>IF(mat!AW94="","",VALUE(TRIM(mat!AW94)))</f>
        <v/>
      </c>
      <c r="BA94" s="100" t="str">
        <f>IF(mat!AX94="","",VALUE(TRIM(mat!AX94)))</f>
        <v/>
      </c>
      <c r="BB94" s="100" t="str">
        <f>IF(mat!AY94="","",VALUE(TRIM(mat!AY94)))</f>
        <v/>
      </c>
      <c r="BC94" s="100" t="str">
        <f>IF(mat!AZ94="","",VALUE(TRIM(mat!AZ94)))</f>
        <v/>
      </c>
      <c r="BD94" s="100" t="str">
        <f>IF(mat!BA94="","",VALUE(TRIM(mat!BA94)))</f>
        <v/>
      </c>
      <c r="BE94" s="100" t="str">
        <f>IF(mat!BB94="","",VALUE(TRIM(mat!BB94)))</f>
        <v/>
      </c>
    </row>
    <row r="95" spans="1:57" s="101" customFormat="1">
      <c r="A95" s="100">
        <f t="shared" si="11"/>
        <v>95</v>
      </c>
      <c r="B95" s="100">
        <f t="shared" si="9"/>
        <v>6</v>
      </c>
      <c r="C95" s="100" t="str">
        <f t="shared" si="10"/>
        <v>左側方境界</v>
      </c>
      <c r="D95" s="100" t="str">
        <f>TRIM(mat!A95)</f>
        <v>SIDE-BOUN</v>
      </c>
      <c r="E95" s="100">
        <f>VALUE(TRIM(mat!B95))</f>
        <v>20117</v>
      </c>
      <c r="F95" s="100">
        <f>VALUE(TRIM(mat!C95))</f>
        <v>6</v>
      </c>
      <c r="G95" s="100" t="str">
        <f>TRIM(mat!D95)</f>
        <v>左側方境界###左側方粘性境界要素(16)</v>
      </c>
      <c r="H95" s="100">
        <f>IF(mat!E95="","",VALUE(TRIM(mat!E95)))</f>
        <v>1.7</v>
      </c>
      <c r="I95" s="100">
        <f>IF(mat!F95="","",VALUE(TRIM(mat!F95)))</f>
        <v>141.4</v>
      </c>
      <c r="J95" s="100">
        <f>IF(mat!G95="","",VALUE(TRIM(mat!G95)))</f>
        <v>1543</v>
      </c>
      <c r="K95" s="100">
        <f>IF(mat!H95="","",VALUE(TRIM(mat!H95)))</f>
        <v>5</v>
      </c>
      <c r="L95" s="100" t="str">
        <f>IF(mat!I95="","",VALUE(TRIM(mat!I95)))</f>
        <v/>
      </c>
      <c r="M95" s="100" t="str">
        <f>IF(mat!J95="","",VALUE(TRIM(mat!J95)))</f>
        <v/>
      </c>
      <c r="N95" s="100" t="str">
        <f>IF(mat!K95="","",VALUE(TRIM(mat!K95)))</f>
        <v/>
      </c>
      <c r="O95" s="100" t="str">
        <f>IF(mat!L95="","",VALUE(TRIM(mat!L95)))</f>
        <v/>
      </c>
      <c r="P95" s="100" t="str">
        <f>IF(mat!M95="","",VALUE(TRIM(mat!M95)))</f>
        <v/>
      </c>
      <c r="Q95" s="100" t="str">
        <f>IF(mat!N95="","",VALUE(TRIM(mat!N95)))</f>
        <v/>
      </c>
      <c r="R95" s="100" t="str">
        <f>IF(mat!O95="","",VALUE(TRIM(mat!O95)))</f>
        <v/>
      </c>
      <c r="S95" s="100" t="str">
        <f>IF(mat!P95="","",VALUE(TRIM(mat!P95)))</f>
        <v/>
      </c>
      <c r="T95" s="100" t="str">
        <f>IF(mat!Q95="","",VALUE(TRIM(mat!Q95)))</f>
        <v/>
      </c>
      <c r="U95" s="100" t="str">
        <f>IF(mat!R95="","",VALUE(TRIM(mat!R95)))</f>
        <v/>
      </c>
      <c r="V95" s="100" t="str">
        <f>IF(mat!S95="","",VALUE(TRIM(mat!S95)))</f>
        <v/>
      </c>
      <c r="W95" s="100" t="str">
        <f>IF(mat!T95="","",VALUE(TRIM(mat!T95)))</f>
        <v/>
      </c>
      <c r="X95" s="100" t="str">
        <f>IF(mat!U95="","",VALUE(TRIM(mat!U95)))</f>
        <v/>
      </c>
      <c r="Y95" s="100" t="str">
        <f>IF(mat!V95="","",VALUE(TRIM(mat!V95)))</f>
        <v/>
      </c>
      <c r="Z95" s="100" t="str">
        <f>IF(mat!W95="","",VALUE(TRIM(mat!W95)))</f>
        <v/>
      </c>
      <c r="AA95" s="100" t="str">
        <f>IF(mat!X95="","",VALUE(TRIM(mat!X95)))</f>
        <v/>
      </c>
      <c r="AB95" s="100" t="str">
        <f>IF(mat!Y95="","",VALUE(TRIM(mat!Y95)))</f>
        <v/>
      </c>
      <c r="AC95" s="100" t="str">
        <f>IF(mat!Z95="","",VALUE(TRIM(mat!Z95)))</f>
        <v/>
      </c>
      <c r="AD95" s="100" t="str">
        <f>IF(mat!AA95="","",VALUE(TRIM(mat!AA95)))</f>
        <v/>
      </c>
      <c r="AE95" s="100" t="str">
        <f>IF(mat!AB95="","",VALUE(TRIM(mat!AB95)))</f>
        <v/>
      </c>
      <c r="AF95" s="100" t="str">
        <f>IF(mat!AC95="","",VALUE(TRIM(mat!AC95)))</f>
        <v/>
      </c>
      <c r="AG95" s="100" t="str">
        <f>IF(mat!AD95="","",VALUE(TRIM(mat!AD95)))</f>
        <v/>
      </c>
      <c r="AH95" s="100" t="str">
        <f>IF(mat!AE95="","",VALUE(TRIM(mat!AE95)))</f>
        <v/>
      </c>
      <c r="AI95" s="100" t="str">
        <f>IF(mat!AF95="","",VALUE(TRIM(mat!AF95)))</f>
        <v/>
      </c>
      <c r="AJ95" s="100" t="str">
        <f>IF(mat!AG95="","",VALUE(TRIM(mat!AG95)))</f>
        <v/>
      </c>
      <c r="AK95" s="100" t="str">
        <f>IF(mat!AH95="","",VALUE(TRIM(mat!AH95)))</f>
        <v/>
      </c>
      <c r="AL95" s="100" t="str">
        <f>IF(mat!AI95="","",VALUE(TRIM(mat!AI95)))</f>
        <v/>
      </c>
      <c r="AM95" s="100" t="str">
        <f>IF(mat!AJ95="","",VALUE(TRIM(mat!AJ95)))</f>
        <v/>
      </c>
      <c r="AN95" s="100" t="str">
        <f>IF(mat!AK95="","",VALUE(TRIM(mat!AK95)))</f>
        <v/>
      </c>
      <c r="AO95" s="100" t="str">
        <f>IF(mat!AL95="","",VALUE(TRIM(mat!AL95)))</f>
        <v/>
      </c>
      <c r="AP95" s="100" t="str">
        <f>IF(mat!AM95="","",VALUE(TRIM(mat!AM95)))</f>
        <v/>
      </c>
      <c r="AQ95" s="100" t="str">
        <f>IF(mat!AN95="","",VALUE(TRIM(mat!AN95)))</f>
        <v/>
      </c>
      <c r="AR95" s="100" t="str">
        <f>IF(mat!AO95="","",VALUE(TRIM(mat!AO95)))</f>
        <v/>
      </c>
      <c r="AS95" s="100" t="str">
        <f>IF(mat!AP95="","",VALUE(TRIM(mat!AP95)))</f>
        <v/>
      </c>
      <c r="AT95" s="100" t="str">
        <f>IF(mat!AQ95="","",VALUE(TRIM(mat!AQ95)))</f>
        <v/>
      </c>
      <c r="AU95" s="100" t="str">
        <f>IF(mat!AR95="","",VALUE(TRIM(mat!AR95)))</f>
        <v/>
      </c>
      <c r="AV95" s="100" t="str">
        <f>IF(mat!AS95="","",VALUE(TRIM(mat!AS95)))</f>
        <v/>
      </c>
      <c r="AW95" s="100" t="str">
        <f>IF(mat!AT95="","",VALUE(TRIM(mat!AT95)))</f>
        <v/>
      </c>
      <c r="AX95" s="100" t="str">
        <f>IF(mat!AU95="","",VALUE(TRIM(mat!AU95)))</f>
        <v/>
      </c>
      <c r="AY95" s="100" t="str">
        <f>IF(mat!AV95="","",VALUE(TRIM(mat!AV95)))</f>
        <v/>
      </c>
      <c r="AZ95" s="100" t="str">
        <f>IF(mat!AW95="","",VALUE(TRIM(mat!AW95)))</f>
        <v/>
      </c>
      <c r="BA95" s="100" t="str">
        <f>IF(mat!AX95="","",VALUE(TRIM(mat!AX95)))</f>
        <v/>
      </c>
      <c r="BB95" s="100" t="str">
        <f>IF(mat!AY95="","",VALUE(TRIM(mat!AY95)))</f>
        <v/>
      </c>
      <c r="BC95" s="100" t="str">
        <f>IF(mat!AZ95="","",VALUE(TRIM(mat!AZ95)))</f>
        <v/>
      </c>
      <c r="BD95" s="100" t="str">
        <f>IF(mat!BA95="","",VALUE(TRIM(mat!BA95)))</f>
        <v/>
      </c>
      <c r="BE95" s="100" t="str">
        <f>IF(mat!BB95="","",VALUE(TRIM(mat!BB95)))</f>
        <v/>
      </c>
    </row>
    <row r="96" spans="1:57" s="101" customFormat="1">
      <c r="A96" s="100">
        <f t="shared" si="11"/>
        <v>96</v>
      </c>
      <c r="B96" s="100">
        <f t="shared" si="9"/>
        <v>6</v>
      </c>
      <c r="C96" s="100" t="str">
        <f t="shared" si="10"/>
        <v>右側方境界</v>
      </c>
      <c r="D96" s="100" t="str">
        <f>TRIM(mat!A96)</f>
        <v>SIDE-BOUN</v>
      </c>
      <c r="E96" s="100">
        <f>VALUE(TRIM(mat!B96))</f>
        <v>20201</v>
      </c>
      <c r="F96" s="100">
        <f>VALUE(TRIM(mat!C96))</f>
        <v>6</v>
      </c>
      <c r="G96" s="100" t="str">
        <f>TRIM(mat!D96)</f>
        <v>右側方境界###右側方粘性境界要素(0)</v>
      </c>
      <c r="H96" s="100">
        <f>IF(mat!E96="","",VALUE(TRIM(mat!E96)))</f>
        <v>1.8</v>
      </c>
      <c r="I96" s="100">
        <f>IF(mat!F96="","",VALUE(TRIM(mat!F96)))</f>
        <v>99.83</v>
      </c>
      <c r="J96" s="100">
        <f>IF(mat!G96="","",VALUE(TRIM(mat!G96)))</f>
        <v>198.2</v>
      </c>
      <c r="K96" s="100">
        <f>IF(mat!H96="","",VALUE(TRIM(mat!H96)))</f>
        <v>5</v>
      </c>
      <c r="L96" s="100" t="str">
        <f>IF(mat!I96="","",VALUE(TRIM(mat!I96)))</f>
        <v/>
      </c>
      <c r="M96" s="100" t="str">
        <f>IF(mat!J96="","",VALUE(TRIM(mat!J96)))</f>
        <v/>
      </c>
      <c r="N96" s="100" t="str">
        <f>IF(mat!K96="","",VALUE(TRIM(mat!K96)))</f>
        <v/>
      </c>
      <c r="O96" s="100" t="str">
        <f>IF(mat!L96="","",VALUE(TRIM(mat!L96)))</f>
        <v/>
      </c>
      <c r="P96" s="100" t="str">
        <f>IF(mat!M96="","",VALUE(TRIM(mat!M96)))</f>
        <v/>
      </c>
      <c r="Q96" s="100" t="str">
        <f>IF(mat!N96="","",VALUE(TRIM(mat!N96)))</f>
        <v/>
      </c>
      <c r="R96" s="100" t="str">
        <f>IF(mat!O96="","",VALUE(TRIM(mat!O96)))</f>
        <v/>
      </c>
      <c r="S96" s="100" t="str">
        <f>IF(mat!P96="","",VALUE(TRIM(mat!P96)))</f>
        <v/>
      </c>
      <c r="T96" s="100" t="str">
        <f>IF(mat!Q96="","",VALUE(TRIM(mat!Q96)))</f>
        <v/>
      </c>
      <c r="U96" s="100" t="str">
        <f>IF(mat!R96="","",VALUE(TRIM(mat!R96)))</f>
        <v/>
      </c>
      <c r="V96" s="100" t="str">
        <f>IF(mat!S96="","",VALUE(TRIM(mat!S96)))</f>
        <v/>
      </c>
      <c r="W96" s="100" t="str">
        <f>IF(mat!T96="","",VALUE(TRIM(mat!T96)))</f>
        <v/>
      </c>
      <c r="X96" s="100" t="str">
        <f>IF(mat!U96="","",VALUE(TRIM(mat!U96)))</f>
        <v/>
      </c>
      <c r="Y96" s="100" t="str">
        <f>IF(mat!V96="","",VALUE(TRIM(mat!V96)))</f>
        <v/>
      </c>
      <c r="Z96" s="100" t="str">
        <f>IF(mat!W96="","",VALUE(TRIM(mat!W96)))</f>
        <v/>
      </c>
      <c r="AA96" s="100" t="str">
        <f>IF(mat!X96="","",VALUE(TRIM(mat!X96)))</f>
        <v/>
      </c>
      <c r="AB96" s="100" t="str">
        <f>IF(mat!Y96="","",VALUE(TRIM(mat!Y96)))</f>
        <v/>
      </c>
      <c r="AC96" s="100" t="str">
        <f>IF(mat!Z96="","",VALUE(TRIM(mat!Z96)))</f>
        <v/>
      </c>
      <c r="AD96" s="100" t="str">
        <f>IF(mat!AA96="","",VALUE(TRIM(mat!AA96)))</f>
        <v/>
      </c>
      <c r="AE96" s="100" t="str">
        <f>IF(mat!AB96="","",VALUE(TRIM(mat!AB96)))</f>
        <v/>
      </c>
      <c r="AF96" s="100" t="str">
        <f>IF(mat!AC96="","",VALUE(TRIM(mat!AC96)))</f>
        <v/>
      </c>
      <c r="AG96" s="100" t="str">
        <f>IF(mat!AD96="","",VALUE(TRIM(mat!AD96)))</f>
        <v/>
      </c>
      <c r="AH96" s="100" t="str">
        <f>IF(mat!AE96="","",VALUE(TRIM(mat!AE96)))</f>
        <v/>
      </c>
      <c r="AI96" s="100" t="str">
        <f>IF(mat!AF96="","",VALUE(TRIM(mat!AF96)))</f>
        <v/>
      </c>
      <c r="AJ96" s="100" t="str">
        <f>IF(mat!AG96="","",VALUE(TRIM(mat!AG96)))</f>
        <v/>
      </c>
      <c r="AK96" s="100" t="str">
        <f>IF(mat!AH96="","",VALUE(TRIM(mat!AH96)))</f>
        <v/>
      </c>
      <c r="AL96" s="100" t="str">
        <f>IF(mat!AI96="","",VALUE(TRIM(mat!AI96)))</f>
        <v/>
      </c>
      <c r="AM96" s="100" t="str">
        <f>IF(mat!AJ96="","",VALUE(TRIM(mat!AJ96)))</f>
        <v/>
      </c>
      <c r="AN96" s="100" t="str">
        <f>IF(mat!AK96="","",VALUE(TRIM(mat!AK96)))</f>
        <v/>
      </c>
      <c r="AO96" s="100" t="str">
        <f>IF(mat!AL96="","",VALUE(TRIM(mat!AL96)))</f>
        <v/>
      </c>
      <c r="AP96" s="100" t="str">
        <f>IF(mat!AM96="","",VALUE(TRIM(mat!AM96)))</f>
        <v/>
      </c>
      <c r="AQ96" s="100" t="str">
        <f>IF(mat!AN96="","",VALUE(TRIM(mat!AN96)))</f>
        <v/>
      </c>
      <c r="AR96" s="100" t="str">
        <f>IF(mat!AO96="","",VALUE(TRIM(mat!AO96)))</f>
        <v/>
      </c>
      <c r="AS96" s="100" t="str">
        <f>IF(mat!AP96="","",VALUE(TRIM(mat!AP96)))</f>
        <v/>
      </c>
      <c r="AT96" s="100" t="str">
        <f>IF(mat!AQ96="","",VALUE(TRIM(mat!AQ96)))</f>
        <v/>
      </c>
      <c r="AU96" s="100" t="str">
        <f>IF(mat!AR96="","",VALUE(TRIM(mat!AR96)))</f>
        <v/>
      </c>
      <c r="AV96" s="100" t="str">
        <f>IF(mat!AS96="","",VALUE(TRIM(mat!AS96)))</f>
        <v/>
      </c>
      <c r="AW96" s="100" t="str">
        <f>IF(mat!AT96="","",VALUE(TRIM(mat!AT96)))</f>
        <v/>
      </c>
      <c r="AX96" s="100" t="str">
        <f>IF(mat!AU96="","",VALUE(TRIM(mat!AU96)))</f>
        <v/>
      </c>
      <c r="AY96" s="100" t="str">
        <f>IF(mat!AV96="","",VALUE(TRIM(mat!AV96)))</f>
        <v/>
      </c>
      <c r="AZ96" s="100" t="str">
        <f>IF(mat!AW96="","",VALUE(TRIM(mat!AW96)))</f>
        <v/>
      </c>
      <c r="BA96" s="100" t="str">
        <f>IF(mat!AX96="","",VALUE(TRIM(mat!AX96)))</f>
        <v/>
      </c>
      <c r="BB96" s="100" t="str">
        <f>IF(mat!AY96="","",VALUE(TRIM(mat!AY96)))</f>
        <v/>
      </c>
      <c r="BC96" s="100" t="str">
        <f>IF(mat!AZ96="","",VALUE(TRIM(mat!AZ96)))</f>
        <v/>
      </c>
      <c r="BD96" s="100" t="str">
        <f>IF(mat!BA96="","",VALUE(TRIM(mat!BA96)))</f>
        <v/>
      </c>
      <c r="BE96" s="100" t="str">
        <f>IF(mat!BB96="","",VALUE(TRIM(mat!BB96)))</f>
        <v/>
      </c>
    </row>
    <row r="97" spans="1:57" s="101" customFormat="1">
      <c r="A97" s="100">
        <f t="shared" si="11"/>
        <v>97</v>
      </c>
      <c r="B97" s="100">
        <f t="shared" si="9"/>
        <v>6</v>
      </c>
      <c r="C97" s="100" t="str">
        <f t="shared" si="10"/>
        <v>右側方境界</v>
      </c>
      <c r="D97" s="100" t="str">
        <f>TRIM(mat!A97)</f>
        <v>SIDE-BOUN</v>
      </c>
      <c r="E97" s="100">
        <f>VALUE(TRIM(mat!B97))</f>
        <v>20202</v>
      </c>
      <c r="F97" s="100">
        <f>VALUE(TRIM(mat!C97))</f>
        <v>6</v>
      </c>
      <c r="G97" s="100" t="str">
        <f>TRIM(mat!D97)</f>
        <v>右側方境界###右側方粘性境界要素(1)</v>
      </c>
      <c r="H97" s="100">
        <f>IF(mat!E97="","",VALUE(TRIM(mat!E97)))</f>
        <v>1.8</v>
      </c>
      <c r="I97" s="100">
        <f>IF(mat!F97="","",VALUE(TRIM(mat!F97)))</f>
        <v>130.9</v>
      </c>
      <c r="J97" s="100">
        <f>IF(mat!G97="","",VALUE(TRIM(mat!G97)))</f>
        <v>259.8</v>
      </c>
      <c r="K97" s="100">
        <f>IF(mat!H97="","",VALUE(TRIM(mat!H97)))</f>
        <v>5</v>
      </c>
      <c r="L97" s="100" t="str">
        <f>IF(mat!I97="","",VALUE(TRIM(mat!I97)))</f>
        <v/>
      </c>
      <c r="M97" s="100" t="str">
        <f>IF(mat!J97="","",VALUE(TRIM(mat!J97)))</f>
        <v/>
      </c>
      <c r="N97" s="100" t="str">
        <f>IF(mat!K97="","",VALUE(TRIM(mat!K97)))</f>
        <v/>
      </c>
      <c r="O97" s="100" t="str">
        <f>IF(mat!L97="","",VALUE(TRIM(mat!L97)))</f>
        <v/>
      </c>
      <c r="P97" s="100" t="str">
        <f>IF(mat!M97="","",VALUE(TRIM(mat!M97)))</f>
        <v/>
      </c>
      <c r="Q97" s="100" t="str">
        <f>IF(mat!N97="","",VALUE(TRIM(mat!N97)))</f>
        <v/>
      </c>
      <c r="R97" s="100" t="str">
        <f>IF(mat!O97="","",VALUE(TRIM(mat!O97)))</f>
        <v/>
      </c>
      <c r="S97" s="100" t="str">
        <f>IF(mat!P97="","",VALUE(TRIM(mat!P97)))</f>
        <v/>
      </c>
      <c r="T97" s="100" t="str">
        <f>IF(mat!Q97="","",VALUE(TRIM(mat!Q97)))</f>
        <v/>
      </c>
      <c r="U97" s="100" t="str">
        <f>IF(mat!R97="","",VALUE(TRIM(mat!R97)))</f>
        <v/>
      </c>
      <c r="V97" s="100" t="str">
        <f>IF(mat!S97="","",VALUE(TRIM(mat!S97)))</f>
        <v/>
      </c>
      <c r="W97" s="100" t="str">
        <f>IF(mat!T97="","",VALUE(TRIM(mat!T97)))</f>
        <v/>
      </c>
      <c r="X97" s="100" t="str">
        <f>IF(mat!U97="","",VALUE(TRIM(mat!U97)))</f>
        <v/>
      </c>
      <c r="Y97" s="100" t="str">
        <f>IF(mat!V97="","",VALUE(TRIM(mat!V97)))</f>
        <v/>
      </c>
      <c r="Z97" s="100" t="str">
        <f>IF(mat!W97="","",VALUE(TRIM(mat!W97)))</f>
        <v/>
      </c>
      <c r="AA97" s="100" t="str">
        <f>IF(mat!X97="","",VALUE(TRIM(mat!X97)))</f>
        <v/>
      </c>
      <c r="AB97" s="100" t="str">
        <f>IF(mat!Y97="","",VALUE(TRIM(mat!Y97)))</f>
        <v/>
      </c>
      <c r="AC97" s="100" t="str">
        <f>IF(mat!Z97="","",VALUE(TRIM(mat!Z97)))</f>
        <v/>
      </c>
      <c r="AD97" s="100" t="str">
        <f>IF(mat!AA97="","",VALUE(TRIM(mat!AA97)))</f>
        <v/>
      </c>
      <c r="AE97" s="100" t="str">
        <f>IF(mat!AB97="","",VALUE(TRIM(mat!AB97)))</f>
        <v/>
      </c>
      <c r="AF97" s="100" t="str">
        <f>IF(mat!AC97="","",VALUE(TRIM(mat!AC97)))</f>
        <v/>
      </c>
      <c r="AG97" s="100" t="str">
        <f>IF(mat!AD97="","",VALUE(TRIM(mat!AD97)))</f>
        <v/>
      </c>
      <c r="AH97" s="100" t="str">
        <f>IF(mat!AE97="","",VALUE(TRIM(mat!AE97)))</f>
        <v/>
      </c>
      <c r="AI97" s="100" t="str">
        <f>IF(mat!AF97="","",VALUE(TRIM(mat!AF97)))</f>
        <v/>
      </c>
      <c r="AJ97" s="100" t="str">
        <f>IF(mat!AG97="","",VALUE(TRIM(mat!AG97)))</f>
        <v/>
      </c>
      <c r="AK97" s="100" t="str">
        <f>IF(mat!AH97="","",VALUE(TRIM(mat!AH97)))</f>
        <v/>
      </c>
      <c r="AL97" s="100" t="str">
        <f>IF(mat!AI97="","",VALUE(TRIM(mat!AI97)))</f>
        <v/>
      </c>
      <c r="AM97" s="100" t="str">
        <f>IF(mat!AJ97="","",VALUE(TRIM(mat!AJ97)))</f>
        <v/>
      </c>
      <c r="AN97" s="100" t="str">
        <f>IF(mat!AK97="","",VALUE(TRIM(mat!AK97)))</f>
        <v/>
      </c>
      <c r="AO97" s="100" t="str">
        <f>IF(mat!AL97="","",VALUE(TRIM(mat!AL97)))</f>
        <v/>
      </c>
      <c r="AP97" s="100" t="str">
        <f>IF(mat!AM97="","",VALUE(TRIM(mat!AM97)))</f>
        <v/>
      </c>
      <c r="AQ97" s="100" t="str">
        <f>IF(mat!AN97="","",VALUE(TRIM(mat!AN97)))</f>
        <v/>
      </c>
      <c r="AR97" s="100" t="str">
        <f>IF(mat!AO97="","",VALUE(TRIM(mat!AO97)))</f>
        <v/>
      </c>
      <c r="AS97" s="100" t="str">
        <f>IF(mat!AP97="","",VALUE(TRIM(mat!AP97)))</f>
        <v/>
      </c>
      <c r="AT97" s="100" t="str">
        <f>IF(mat!AQ97="","",VALUE(TRIM(mat!AQ97)))</f>
        <v/>
      </c>
      <c r="AU97" s="100" t="str">
        <f>IF(mat!AR97="","",VALUE(TRIM(mat!AR97)))</f>
        <v/>
      </c>
      <c r="AV97" s="100" t="str">
        <f>IF(mat!AS97="","",VALUE(TRIM(mat!AS97)))</f>
        <v/>
      </c>
      <c r="AW97" s="100" t="str">
        <f>IF(mat!AT97="","",VALUE(TRIM(mat!AT97)))</f>
        <v/>
      </c>
      <c r="AX97" s="100" t="str">
        <f>IF(mat!AU97="","",VALUE(TRIM(mat!AU97)))</f>
        <v/>
      </c>
      <c r="AY97" s="100" t="str">
        <f>IF(mat!AV97="","",VALUE(TRIM(mat!AV97)))</f>
        <v/>
      </c>
      <c r="AZ97" s="100" t="str">
        <f>IF(mat!AW97="","",VALUE(TRIM(mat!AW97)))</f>
        <v/>
      </c>
      <c r="BA97" s="100" t="str">
        <f>IF(mat!AX97="","",VALUE(TRIM(mat!AX97)))</f>
        <v/>
      </c>
      <c r="BB97" s="100" t="str">
        <f>IF(mat!AY97="","",VALUE(TRIM(mat!AY97)))</f>
        <v/>
      </c>
      <c r="BC97" s="100" t="str">
        <f>IF(mat!AZ97="","",VALUE(TRIM(mat!AZ97)))</f>
        <v/>
      </c>
      <c r="BD97" s="100" t="str">
        <f>IF(mat!BA97="","",VALUE(TRIM(mat!BA97)))</f>
        <v/>
      </c>
      <c r="BE97" s="100" t="str">
        <f>IF(mat!BB97="","",VALUE(TRIM(mat!BB97)))</f>
        <v/>
      </c>
    </row>
    <row r="98" spans="1:57" s="101" customFormat="1">
      <c r="A98" s="100">
        <f t="shared" si="11"/>
        <v>98</v>
      </c>
      <c r="B98" s="100">
        <f t="shared" si="9"/>
        <v>6</v>
      </c>
      <c r="C98" s="100" t="str">
        <f t="shared" si="10"/>
        <v>右側方境界</v>
      </c>
      <c r="D98" s="100" t="str">
        <f>TRIM(mat!A98)</f>
        <v>SIDE-BOUN</v>
      </c>
      <c r="E98" s="100">
        <f>VALUE(TRIM(mat!B98))</f>
        <v>20203</v>
      </c>
      <c r="F98" s="100">
        <f>VALUE(TRIM(mat!C98))</f>
        <v>6</v>
      </c>
      <c r="G98" s="100" t="str">
        <f>TRIM(mat!D98)</f>
        <v>右側方境界###右側方粘性境界要素(2)</v>
      </c>
      <c r="H98" s="100">
        <f>IF(mat!E98="","",VALUE(TRIM(mat!E98)))</f>
        <v>1.8</v>
      </c>
      <c r="I98" s="100">
        <f>IF(mat!F98="","",VALUE(TRIM(mat!F98)))</f>
        <v>148.30000000000001</v>
      </c>
      <c r="J98" s="100">
        <f>IF(mat!G98="","",VALUE(TRIM(mat!G98)))</f>
        <v>294.3</v>
      </c>
      <c r="K98" s="100">
        <f>IF(mat!H98="","",VALUE(TRIM(mat!H98)))</f>
        <v>5</v>
      </c>
      <c r="L98" s="100" t="str">
        <f>IF(mat!I98="","",VALUE(TRIM(mat!I98)))</f>
        <v/>
      </c>
      <c r="M98" s="100" t="str">
        <f>IF(mat!J98="","",VALUE(TRIM(mat!J98)))</f>
        <v/>
      </c>
      <c r="N98" s="100" t="str">
        <f>IF(mat!K98="","",VALUE(TRIM(mat!K98)))</f>
        <v/>
      </c>
      <c r="O98" s="100" t="str">
        <f>IF(mat!L98="","",VALUE(TRIM(mat!L98)))</f>
        <v/>
      </c>
      <c r="P98" s="100" t="str">
        <f>IF(mat!M98="","",VALUE(TRIM(mat!M98)))</f>
        <v/>
      </c>
      <c r="Q98" s="100" t="str">
        <f>IF(mat!N98="","",VALUE(TRIM(mat!N98)))</f>
        <v/>
      </c>
      <c r="R98" s="100" t="str">
        <f>IF(mat!O98="","",VALUE(TRIM(mat!O98)))</f>
        <v/>
      </c>
      <c r="S98" s="100" t="str">
        <f>IF(mat!P98="","",VALUE(TRIM(mat!P98)))</f>
        <v/>
      </c>
      <c r="T98" s="100" t="str">
        <f>IF(mat!Q98="","",VALUE(TRIM(mat!Q98)))</f>
        <v/>
      </c>
      <c r="U98" s="100" t="str">
        <f>IF(mat!R98="","",VALUE(TRIM(mat!R98)))</f>
        <v/>
      </c>
      <c r="V98" s="100" t="str">
        <f>IF(mat!S98="","",VALUE(TRIM(mat!S98)))</f>
        <v/>
      </c>
      <c r="W98" s="100" t="str">
        <f>IF(mat!T98="","",VALUE(TRIM(mat!T98)))</f>
        <v/>
      </c>
      <c r="X98" s="100" t="str">
        <f>IF(mat!U98="","",VALUE(TRIM(mat!U98)))</f>
        <v/>
      </c>
      <c r="Y98" s="100" t="str">
        <f>IF(mat!V98="","",VALUE(TRIM(mat!V98)))</f>
        <v/>
      </c>
      <c r="Z98" s="100" t="str">
        <f>IF(mat!W98="","",VALUE(TRIM(mat!W98)))</f>
        <v/>
      </c>
      <c r="AA98" s="100" t="str">
        <f>IF(mat!X98="","",VALUE(TRIM(mat!X98)))</f>
        <v/>
      </c>
      <c r="AB98" s="100" t="str">
        <f>IF(mat!Y98="","",VALUE(TRIM(mat!Y98)))</f>
        <v/>
      </c>
      <c r="AC98" s="100" t="str">
        <f>IF(mat!Z98="","",VALUE(TRIM(mat!Z98)))</f>
        <v/>
      </c>
      <c r="AD98" s="100" t="str">
        <f>IF(mat!AA98="","",VALUE(TRIM(mat!AA98)))</f>
        <v/>
      </c>
      <c r="AE98" s="100" t="str">
        <f>IF(mat!AB98="","",VALUE(TRIM(mat!AB98)))</f>
        <v/>
      </c>
      <c r="AF98" s="100" t="str">
        <f>IF(mat!AC98="","",VALUE(TRIM(mat!AC98)))</f>
        <v/>
      </c>
      <c r="AG98" s="100" t="str">
        <f>IF(mat!AD98="","",VALUE(TRIM(mat!AD98)))</f>
        <v/>
      </c>
      <c r="AH98" s="100" t="str">
        <f>IF(mat!AE98="","",VALUE(TRIM(mat!AE98)))</f>
        <v/>
      </c>
      <c r="AI98" s="100" t="str">
        <f>IF(mat!AF98="","",VALUE(TRIM(mat!AF98)))</f>
        <v/>
      </c>
      <c r="AJ98" s="100" t="str">
        <f>IF(mat!AG98="","",VALUE(TRIM(mat!AG98)))</f>
        <v/>
      </c>
      <c r="AK98" s="100" t="str">
        <f>IF(mat!AH98="","",VALUE(TRIM(mat!AH98)))</f>
        <v/>
      </c>
      <c r="AL98" s="100" t="str">
        <f>IF(mat!AI98="","",VALUE(TRIM(mat!AI98)))</f>
        <v/>
      </c>
      <c r="AM98" s="100" t="str">
        <f>IF(mat!AJ98="","",VALUE(TRIM(mat!AJ98)))</f>
        <v/>
      </c>
      <c r="AN98" s="100" t="str">
        <f>IF(mat!AK98="","",VALUE(TRIM(mat!AK98)))</f>
        <v/>
      </c>
      <c r="AO98" s="100" t="str">
        <f>IF(mat!AL98="","",VALUE(TRIM(mat!AL98)))</f>
        <v/>
      </c>
      <c r="AP98" s="100" t="str">
        <f>IF(mat!AM98="","",VALUE(TRIM(mat!AM98)))</f>
        <v/>
      </c>
      <c r="AQ98" s="100" t="str">
        <f>IF(mat!AN98="","",VALUE(TRIM(mat!AN98)))</f>
        <v/>
      </c>
      <c r="AR98" s="100" t="str">
        <f>IF(mat!AO98="","",VALUE(TRIM(mat!AO98)))</f>
        <v/>
      </c>
      <c r="AS98" s="100" t="str">
        <f>IF(mat!AP98="","",VALUE(TRIM(mat!AP98)))</f>
        <v/>
      </c>
      <c r="AT98" s="100" t="str">
        <f>IF(mat!AQ98="","",VALUE(TRIM(mat!AQ98)))</f>
        <v/>
      </c>
      <c r="AU98" s="100" t="str">
        <f>IF(mat!AR98="","",VALUE(TRIM(mat!AR98)))</f>
        <v/>
      </c>
      <c r="AV98" s="100" t="str">
        <f>IF(mat!AS98="","",VALUE(TRIM(mat!AS98)))</f>
        <v/>
      </c>
      <c r="AW98" s="100" t="str">
        <f>IF(mat!AT98="","",VALUE(TRIM(mat!AT98)))</f>
        <v/>
      </c>
      <c r="AX98" s="100" t="str">
        <f>IF(mat!AU98="","",VALUE(TRIM(mat!AU98)))</f>
        <v/>
      </c>
      <c r="AY98" s="100" t="str">
        <f>IF(mat!AV98="","",VALUE(TRIM(mat!AV98)))</f>
        <v/>
      </c>
      <c r="AZ98" s="100" t="str">
        <f>IF(mat!AW98="","",VALUE(TRIM(mat!AW98)))</f>
        <v/>
      </c>
      <c r="BA98" s="100" t="str">
        <f>IF(mat!AX98="","",VALUE(TRIM(mat!AX98)))</f>
        <v/>
      </c>
      <c r="BB98" s="100" t="str">
        <f>IF(mat!AY98="","",VALUE(TRIM(mat!AY98)))</f>
        <v/>
      </c>
      <c r="BC98" s="100" t="str">
        <f>IF(mat!AZ98="","",VALUE(TRIM(mat!AZ98)))</f>
        <v/>
      </c>
      <c r="BD98" s="100" t="str">
        <f>IF(mat!BA98="","",VALUE(TRIM(mat!BA98)))</f>
        <v/>
      </c>
      <c r="BE98" s="100" t="str">
        <f>IF(mat!BB98="","",VALUE(TRIM(mat!BB98)))</f>
        <v/>
      </c>
    </row>
    <row r="99" spans="1:57" s="101" customFormat="1">
      <c r="A99" s="100">
        <f t="shared" si="11"/>
        <v>99</v>
      </c>
      <c r="B99" s="100">
        <f t="shared" si="9"/>
        <v>6</v>
      </c>
      <c r="C99" s="100" t="str">
        <f t="shared" si="10"/>
        <v>右側方境界</v>
      </c>
      <c r="D99" s="100" t="str">
        <f>TRIM(mat!A99)</f>
        <v>SIDE-BOUN</v>
      </c>
      <c r="E99" s="100">
        <f>VALUE(TRIM(mat!B99))</f>
        <v>20204</v>
      </c>
      <c r="F99" s="100">
        <f>VALUE(TRIM(mat!C99))</f>
        <v>6</v>
      </c>
      <c r="G99" s="100" t="str">
        <f>TRIM(mat!D99)</f>
        <v>右側方境界###右側方粘性境界要素(3)</v>
      </c>
      <c r="H99" s="100">
        <f>IF(mat!E99="","",VALUE(TRIM(mat!E99)))</f>
        <v>1.8</v>
      </c>
      <c r="I99" s="100">
        <f>IF(mat!F99="","",VALUE(TRIM(mat!F99)))</f>
        <v>156.9</v>
      </c>
      <c r="J99" s="100">
        <f>IF(mat!G99="","",VALUE(TRIM(mat!G99)))</f>
        <v>1658</v>
      </c>
      <c r="K99" s="100">
        <f>IF(mat!H99="","",VALUE(TRIM(mat!H99)))</f>
        <v>5</v>
      </c>
      <c r="L99" s="100" t="str">
        <f>IF(mat!I99="","",VALUE(TRIM(mat!I99)))</f>
        <v/>
      </c>
      <c r="M99" s="100" t="str">
        <f>IF(mat!J99="","",VALUE(TRIM(mat!J99)))</f>
        <v/>
      </c>
      <c r="N99" s="100" t="str">
        <f>IF(mat!K99="","",VALUE(TRIM(mat!K99)))</f>
        <v/>
      </c>
      <c r="O99" s="100" t="str">
        <f>IF(mat!L99="","",VALUE(TRIM(mat!L99)))</f>
        <v/>
      </c>
      <c r="P99" s="100" t="str">
        <f>IF(mat!M99="","",VALUE(TRIM(mat!M99)))</f>
        <v/>
      </c>
      <c r="Q99" s="100" t="str">
        <f>IF(mat!N99="","",VALUE(TRIM(mat!N99)))</f>
        <v/>
      </c>
      <c r="R99" s="100" t="str">
        <f>IF(mat!O99="","",VALUE(TRIM(mat!O99)))</f>
        <v/>
      </c>
      <c r="S99" s="100" t="str">
        <f>IF(mat!P99="","",VALUE(TRIM(mat!P99)))</f>
        <v/>
      </c>
      <c r="T99" s="100" t="str">
        <f>IF(mat!Q99="","",VALUE(TRIM(mat!Q99)))</f>
        <v/>
      </c>
      <c r="U99" s="100" t="str">
        <f>IF(mat!R99="","",VALUE(TRIM(mat!R99)))</f>
        <v/>
      </c>
      <c r="V99" s="100" t="str">
        <f>IF(mat!S99="","",VALUE(TRIM(mat!S99)))</f>
        <v/>
      </c>
      <c r="W99" s="100" t="str">
        <f>IF(mat!T99="","",VALUE(TRIM(mat!T99)))</f>
        <v/>
      </c>
      <c r="X99" s="100" t="str">
        <f>IF(mat!U99="","",VALUE(TRIM(mat!U99)))</f>
        <v/>
      </c>
      <c r="Y99" s="100" t="str">
        <f>IF(mat!V99="","",VALUE(TRIM(mat!V99)))</f>
        <v/>
      </c>
      <c r="Z99" s="100" t="str">
        <f>IF(mat!W99="","",VALUE(TRIM(mat!W99)))</f>
        <v/>
      </c>
      <c r="AA99" s="100" t="str">
        <f>IF(mat!X99="","",VALUE(TRIM(mat!X99)))</f>
        <v/>
      </c>
      <c r="AB99" s="100" t="str">
        <f>IF(mat!Y99="","",VALUE(TRIM(mat!Y99)))</f>
        <v/>
      </c>
      <c r="AC99" s="100" t="str">
        <f>IF(mat!Z99="","",VALUE(TRIM(mat!Z99)))</f>
        <v/>
      </c>
      <c r="AD99" s="100" t="str">
        <f>IF(mat!AA99="","",VALUE(TRIM(mat!AA99)))</f>
        <v/>
      </c>
      <c r="AE99" s="100" t="str">
        <f>IF(mat!AB99="","",VALUE(TRIM(mat!AB99)))</f>
        <v/>
      </c>
      <c r="AF99" s="100" t="str">
        <f>IF(mat!AC99="","",VALUE(TRIM(mat!AC99)))</f>
        <v/>
      </c>
      <c r="AG99" s="100" t="str">
        <f>IF(mat!AD99="","",VALUE(TRIM(mat!AD99)))</f>
        <v/>
      </c>
      <c r="AH99" s="100" t="str">
        <f>IF(mat!AE99="","",VALUE(TRIM(mat!AE99)))</f>
        <v/>
      </c>
      <c r="AI99" s="100" t="str">
        <f>IF(mat!AF99="","",VALUE(TRIM(mat!AF99)))</f>
        <v/>
      </c>
      <c r="AJ99" s="100" t="str">
        <f>IF(mat!AG99="","",VALUE(TRIM(mat!AG99)))</f>
        <v/>
      </c>
      <c r="AK99" s="100" t="str">
        <f>IF(mat!AH99="","",VALUE(TRIM(mat!AH99)))</f>
        <v/>
      </c>
      <c r="AL99" s="100" t="str">
        <f>IF(mat!AI99="","",VALUE(TRIM(mat!AI99)))</f>
        <v/>
      </c>
      <c r="AM99" s="100" t="str">
        <f>IF(mat!AJ99="","",VALUE(TRIM(mat!AJ99)))</f>
        <v/>
      </c>
      <c r="AN99" s="100" t="str">
        <f>IF(mat!AK99="","",VALUE(TRIM(mat!AK99)))</f>
        <v/>
      </c>
      <c r="AO99" s="100" t="str">
        <f>IF(mat!AL99="","",VALUE(TRIM(mat!AL99)))</f>
        <v/>
      </c>
      <c r="AP99" s="100" t="str">
        <f>IF(mat!AM99="","",VALUE(TRIM(mat!AM99)))</f>
        <v/>
      </c>
      <c r="AQ99" s="100" t="str">
        <f>IF(mat!AN99="","",VALUE(TRIM(mat!AN99)))</f>
        <v/>
      </c>
      <c r="AR99" s="100" t="str">
        <f>IF(mat!AO99="","",VALUE(TRIM(mat!AO99)))</f>
        <v/>
      </c>
      <c r="AS99" s="100" t="str">
        <f>IF(mat!AP99="","",VALUE(TRIM(mat!AP99)))</f>
        <v/>
      </c>
      <c r="AT99" s="100" t="str">
        <f>IF(mat!AQ99="","",VALUE(TRIM(mat!AQ99)))</f>
        <v/>
      </c>
      <c r="AU99" s="100" t="str">
        <f>IF(mat!AR99="","",VALUE(TRIM(mat!AR99)))</f>
        <v/>
      </c>
      <c r="AV99" s="100" t="str">
        <f>IF(mat!AS99="","",VALUE(TRIM(mat!AS99)))</f>
        <v/>
      </c>
      <c r="AW99" s="100" t="str">
        <f>IF(mat!AT99="","",VALUE(TRIM(mat!AT99)))</f>
        <v/>
      </c>
      <c r="AX99" s="100" t="str">
        <f>IF(mat!AU99="","",VALUE(TRIM(mat!AU99)))</f>
        <v/>
      </c>
      <c r="AY99" s="100" t="str">
        <f>IF(mat!AV99="","",VALUE(TRIM(mat!AV99)))</f>
        <v/>
      </c>
      <c r="AZ99" s="100" t="str">
        <f>IF(mat!AW99="","",VALUE(TRIM(mat!AW99)))</f>
        <v/>
      </c>
      <c r="BA99" s="100" t="str">
        <f>IF(mat!AX99="","",VALUE(TRIM(mat!AX99)))</f>
        <v/>
      </c>
      <c r="BB99" s="100" t="str">
        <f>IF(mat!AY99="","",VALUE(TRIM(mat!AY99)))</f>
        <v/>
      </c>
      <c r="BC99" s="100" t="str">
        <f>IF(mat!AZ99="","",VALUE(TRIM(mat!AZ99)))</f>
        <v/>
      </c>
      <c r="BD99" s="100" t="str">
        <f>IF(mat!BA99="","",VALUE(TRIM(mat!BA99)))</f>
        <v/>
      </c>
      <c r="BE99" s="100" t="str">
        <f>IF(mat!BB99="","",VALUE(TRIM(mat!BB99)))</f>
        <v/>
      </c>
    </row>
    <row r="100" spans="1:57" s="101" customFormat="1">
      <c r="A100" s="100">
        <f t="shared" si="11"/>
        <v>100</v>
      </c>
      <c r="B100" s="100">
        <f t="shared" si="9"/>
        <v>6</v>
      </c>
      <c r="C100" s="100" t="str">
        <f t="shared" si="10"/>
        <v>右側方境界</v>
      </c>
      <c r="D100" s="100" t="str">
        <f>TRIM(mat!A100)</f>
        <v>SIDE-BOUN</v>
      </c>
      <c r="E100" s="100">
        <f>VALUE(TRIM(mat!B100))</f>
        <v>20205</v>
      </c>
      <c r="F100" s="100">
        <f>VALUE(TRIM(mat!C100))</f>
        <v>6</v>
      </c>
      <c r="G100" s="100" t="str">
        <f>TRIM(mat!D100)</f>
        <v>右側方境界###右側方粘性境界要素(4)</v>
      </c>
      <c r="H100" s="100">
        <f>IF(mat!E100="","",VALUE(TRIM(mat!E100)))</f>
        <v>1.8</v>
      </c>
      <c r="I100" s="100">
        <f>IF(mat!F100="","",VALUE(TRIM(mat!F100)))</f>
        <v>160.9</v>
      </c>
      <c r="J100" s="100">
        <f>IF(mat!G100="","",VALUE(TRIM(mat!G100)))</f>
        <v>1658</v>
      </c>
      <c r="K100" s="100">
        <f>IF(mat!H100="","",VALUE(TRIM(mat!H100)))</f>
        <v>5</v>
      </c>
      <c r="L100" s="100" t="str">
        <f>IF(mat!I100="","",VALUE(TRIM(mat!I100)))</f>
        <v/>
      </c>
      <c r="M100" s="100" t="str">
        <f>IF(mat!J100="","",VALUE(TRIM(mat!J100)))</f>
        <v/>
      </c>
      <c r="N100" s="100" t="str">
        <f>IF(mat!K100="","",VALUE(TRIM(mat!K100)))</f>
        <v/>
      </c>
      <c r="O100" s="100" t="str">
        <f>IF(mat!L100="","",VALUE(TRIM(mat!L100)))</f>
        <v/>
      </c>
      <c r="P100" s="100" t="str">
        <f>IF(mat!M100="","",VALUE(TRIM(mat!M100)))</f>
        <v/>
      </c>
      <c r="Q100" s="100" t="str">
        <f>IF(mat!N100="","",VALUE(TRIM(mat!N100)))</f>
        <v/>
      </c>
      <c r="R100" s="100" t="str">
        <f>IF(mat!O100="","",VALUE(TRIM(mat!O100)))</f>
        <v/>
      </c>
      <c r="S100" s="100" t="str">
        <f>IF(mat!P100="","",VALUE(TRIM(mat!P100)))</f>
        <v/>
      </c>
      <c r="T100" s="100" t="str">
        <f>IF(mat!Q100="","",VALUE(TRIM(mat!Q100)))</f>
        <v/>
      </c>
      <c r="U100" s="100" t="str">
        <f>IF(mat!R100="","",VALUE(TRIM(mat!R100)))</f>
        <v/>
      </c>
      <c r="V100" s="100" t="str">
        <f>IF(mat!S100="","",VALUE(TRIM(mat!S100)))</f>
        <v/>
      </c>
      <c r="W100" s="100" t="str">
        <f>IF(mat!T100="","",VALUE(TRIM(mat!T100)))</f>
        <v/>
      </c>
      <c r="X100" s="100" t="str">
        <f>IF(mat!U100="","",VALUE(TRIM(mat!U100)))</f>
        <v/>
      </c>
      <c r="Y100" s="100" t="str">
        <f>IF(mat!V100="","",VALUE(TRIM(mat!V100)))</f>
        <v/>
      </c>
      <c r="Z100" s="100" t="str">
        <f>IF(mat!W100="","",VALUE(TRIM(mat!W100)))</f>
        <v/>
      </c>
      <c r="AA100" s="100" t="str">
        <f>IF(mat!X100="","",VALUE(TRIM(mat!X100)))</f>
        <v/>
      </c>
      <c r="AB100" s="100" t="str">
        <f>IF(mat!Y100="","",VALUE(TRIM(mat!Y100)))</f>
        <v/>
      </c>
      <c r="AC100" s="100" t="str">
        <f>IF(mat!Z100="","",VALUE(TRIM(mat!Z100)))</f>
        <v/>
      </c>
      <c r="AD100" s="100" t="str">
        <f>IF(mat!AA100="","",VALUE(TRIM(mat!AA100)))</f>
        <v/>
      </c>
      <c r="AE100" s="100" t="str">
        <f>IF(mat!AB100="","",VALUE(TRIM(mat!AB100)))</f>
        <v/>
      </c>
      <c r="AF100" s="100" t="str">
        <f>IF(mat!AC100="","",VALUE(TRIM(mat!AC100)))</f>
        <v/>
      </c>
      <c r="AG100" s="100" t="str">
        <f>IF(mat!AD100="","",VALUE(TRIM(mat!AD100)))</f>
        <v/>
      </c>
      <c r="AH100" s="100" t="str">
        <f>IF(mat!AE100="","",VALUE(TRIM(mat!AE100)))</f>
        <v/>
      </c>
      <c r="AI100" s="100" t="str">
        <f>IF(mat!AF100="","",VALUE(TRIM(mat!AF100)))</f>
        <v/>
      </c>
      <c r="AJ100" s="100" t="str">
        <f>IF(mat!AG100="","",VALUE(TRIM(mat!AG100)))</f>
        <v/>
      </c>
      <c r="AK100" s="100" t="str">
        <f>IF(mat!AH100="","",VALUE(TRIM(mat!AH100)))</f>
        <v/>
      </c>
      <c r="AL100" s="100" t="str">
        <f>IF(mat!AI100="","",VALUE(TRIM(mat!AI100)))</f>
        <v/>
      </c>
      <c r="AM100" s="100" t="str">
        <f>IF(mat!AJ100="","",VALUE(TRIM(mat!AJ100)))</f>
        <v/>
      </c>
      <c r="AN100" s="100" t="str">
        <f>IF(mat!AK100="","",VALUE(TRIM(mat!AK100)))</f>
        <v/>
      </c>
      <c r="AO100" s="100" t="str">
        <f>IF(mat!AL100="","",VALUE(TRIM(mat!AL100)))</f>
        <v/>
      </c>
      <c r="AP100" s="100" t="str">
        <f>IF(mat!AM100="","",VALUE(TRIM(mat!AM100)))</f>
        <v/>
      </c>
      <c r="AQ100" s="100" t="str">
        <f>IF(mat!AN100="","",VALUE(TRIM(mat!AN100)))</f>
        <v/>
      </c>
      <c r="AR100" s="100" t="str">
        <f>IF(mat!AO100="","",VALUE(TRIM(mat!AO100)))</f>
        <v/>
      </c>
      <c r="AS100" s="100" t="str">
        <f>IF(mat!AP100="","",VALUE(TRIM(mat!AP100)))</f>
        <v/>
      </c>
      <c r="AT100" s="100" t="str">
        <f>IF(mat!AQ100="","",VALUE(TRIM(mat!AQ100)))</f>
        <v/>
      </c>
      <c r="AU100" s="100" t="str">
        <f>IF(mat!AR100="","",VALUE(TRIM(mat!AR100)))</f>
        <v/>
      </c>
      <c r="AV100" s="100" t="str">
        <f>IF(mat!AS100="","",VALUE(TRIM(mat!AS100)))</f>
        <v/>
      </c>
      <c r="AW100" s="100" t="str">
        <f>IF(mat!AT100="","",VALUE(TRIM(mat!AT100)))</f>
        <v/>
      </c>
      <c r="AX100" s="100" t="str">
        <f>IF(mat!AU100="","",VALUE(TRIM(mat!AU100)))</f>
        <v/>
      </c>
      <c r="AY100" s="100" t="str">
        <f>IF(mat!AV100="","",VALUE(TRIM(mat!AV100)))</f>
        <v/>
      </c>
      <c r="AZ100" s="100" t="str">
        <f>IF(mat!AW100="","",VALUE(TRIM(mat!AW100)))</f>
        <v/>
      </c>
      <c r="BA100" s="100" t="str">
        <f>IF(mat!AX100="","",VALUE(TRIM(mat!AX100)))</f>
        <v/>
      </c>
      <c r="BB100" s="100" t="str">
        <f>IF(mat!AY100="","",VALUE(TRIM(mat!AY100)))</f>
        <v/>
      </c>
      <c r="BC100" s="100" t="str">
        <f>IF(mat!AZ100="","",VALUE(TRIM(mat!AZ100)))</f>
        <v/>
      </c>
      <c r="BD100" s="100" t="str">
        <f>IF(mat!BA100="","",VALUE(TRIM(mat!BA100)))</f>
        <v/>
      </c>
      <c r="BE100" s="100" t="str">
        <f>IF(mat!BB100="","",VALUE(TRIM(mat!BB100)))</f>
        <v/>
      </c>
    </row>
    <row r="101" spans="1:57" s="101" customFormat="1">
      <c r="A101" s="100">
        <f t="shared" si="11"/>
        <v>101</v>
      </c>
      <c r="B101" s="100">
        <f t="shared" si="9"/>
        <v>6</v>
      </c>
      <c r="C101" s="100" t="str">
        <f t="shared" si="10"/>
        <v>右側方境界</v>
      </c>
      <c r="D101" s="100" t="str">
        <f>TRIM(mat!A101)</f>
        <v>SIDE-BOUN</v>
      </c>
      <c r="E101" s="100">
        <f>VALUE(TRIM(mat!B101))</f>
        <v>20206</v>
      </c>
      <c r="F101" s="100">
        <f>VALUE(TRIM(mat!C101))</f>
        <v>6</v>
      </c>
      <c r="G101" s="100" t="str">
        <f>TRIM(mat!D101)</f>
        <v>右側方境界###右側方粘性境界要素(5)</v>
      </c>
      <c r="H101" s="100">
        <f>IF(mat!E101="","",VALUE(TRIM(mat!E101)))</f>
        <v>1.8</v>
      </c>
      <c r="I101" s="100">
        <f>IF(mat!F101="","",VALUE(TRIM(mat!F101)))</f>
        <v>165.2</v>
      </c>
      <c r="J101" s="100">
        <f>IF(mat!G101="","",VALUE(TRIM(mat!G101)))</f>
        <v>1659</v>
      </c>
      <c r="K101" s="100">
        <f>IF(mat!H101="","",VALUE(TRIM(mat!H101)))</f>
        <v>5</v>
      </c>
      <c r="L101" s="100" t="str">
        <f>IF(mat!I101="","",VALUE(TRIM(mat!I101)))</f>
        <v/>
      </c>
      <c r="M101" s="100" t="str">
        <f>IF(mat!J101="","",VALUE(TRIM(mat!J101)))</f>
        <v/>
      </c>
      <c r="N101" s="100" t="str">
        <f>IF(mat!K101="","",VALUE(TRIM(mat!K101)))</f>
        <v/>
      </c>
      <c r="O101" s="100" t="str">
        <f>IF(mat!L101="","",VALUE(TRIM(mat!L101)))</f>
        <v/>
      </c>
      <c r="P101" s="100" t="str">
        <f>IF(mat!M101="","",VALUE(TRIM(mat!M101)))</f>
        <v/>
      </c>
      <c r="Q101" s="100" t="str">
        <f>IF(mat!N101="","",VALUE(TRIM(mat!N101)))</f>
        <v/>
      </c>
      <c r="R101" s="100" t="str">
        <f>IF(mat!O101="","",VALUE(TRIM(mat!O101)))</f>
        <v/>
      </c>
      <c r="S101" s="100" t="str">
        <f>IF(mat!P101="","",VALUE(TRIM(mat!P101)))</f>
        <v/>
      </c>
      <c r="T101" s="100" t="str">
        <f>IF(mat!Q101="","",VALUE(TRIM(mat!Q101)))</f>
        <v/>
      </c>
      <c r="U101" s="100" t="str">
        <f>IF(mat!R101="","",VALUE(TRIM(mat!R101)))</f>
        <v/>
      </c>
      <c r="V101" s="100" t="str">
        <f>IF(mat!S101="","",VALUE(TRIM(mat!S101)))</f>
        <v/>
      </c>
      <c r="W101" s="100" t="str">
        <f>IF(mat!T101="","",VALUE(TRIM(mat!T101)))</f>
        <v/>
      </c>
      <c r="X101" s="100" t="str">
        <f>IF(mat!U101="","",VALUE(TRIM(mat!U101)))</f>
        <v/>
      </c>
      <c r="Y101" s="100" t="str">
        <f>IF(mat!V101="","",VALUE(TRIM(mat!V101)))</f>
        <v/>
      </c>
      <c r="Z101" s="100" t="str">
        <f>IF(mat!W101="","",VALUE(TRIM(mat!W101)))</f>
        <v/>
      </c>
      <c r="AA101" s="100" t="str">
        <f>IF(mat!X101="","",VALUE(TRIM(mat!X101)))</f>
        <v/>
      </c>
      <c r="AB101" s="100" t="str">
        <f>IF(mat!Y101="","",VALUE(TRIM(mat!Y101)))</f>
        <v/>
      </c>
      <c r="AC101" s="100" t="str">
        <f>IF(mat!Z101="","",VALUE(TRIM(mat!Z101)))</f>
        <v/>
      </c>
      <c r="AD101" s="100" t="str">
        <f>IF(mat!AA101="","",VALUE(TRIM(mat!AA101)))</f>
        <v/>
      </c>
      <c r="AE101" s="100" t="str">
        <f>IF(mat!AB101="","",VALUE(TRIM(mat!AB101)))</f>
        <v/>
      </c>
      <c r="AF101" s="100" t="str">
        <f>IF(mat!AC101="","",VALUE(TRIM(mat!AC101)))</f>
        <v/>
      </c>
      <c r="AG101" s="100" t="str">
        <f>IF(mat!AD101="","",VALUE(TRIM(mat!AD101)))</f>
        <v/>
      </c>
      <c r="AH101" s="100" t="str">
        <f>IF(mat!AE101="","",VALUE(TRIM(mat!AE101)))</f>
        <v/>
      </c>
      <c r="AI101" s="100" t="str">
        <f>IF(mat!AF101="","",VALUE(TRIM(mat!AF101)))</f>
        <v/>
      </c>
      <c r="AJ101" s="100" t="str">
        <f>IF(mat!AG101="","",VALUE(TRIM(mat!AG101)))</f>
        <v/>
      </c>
      <c r="AK101" s="100" t="str">
        <f>IF(mat!AH101="","",VALUE(TRIM(mat!AH101)))</f>
        <v/>
      </c>
      <c r="AL101" s="100" t="str">
        <f>IF(mat!AI101="","",VALUE(TRIM(mat!AI101)))</f>
        <v/>
      </c>
      <c r="AM101" s="100" t="str">
        <f>IF(mat!AJ101="","",VALUE(TRIM(mat!AJ101)))</f>
        <v/>
      </c>
      <c r="AN101" s="100" t="str">
        <f>IF(mat!AK101="","",VALUE(TRIM(mat!AK101)))</f>
        <v/>
      </c>
      <c r="AO101" s="100" t="str">
        <f>IF(mat!AL101="","",VALUE(TRIM(mat!AL101)))</f>
        <v/>
      </c>
      <c r="AP101" s="100" t="str">
        <f>IF(mat!AM101="","",VALUE(TRIM(mat!AM101)))</f>
        <v/>
      </c>
      <c r="AQ101" s="100" t="str">
        <f>IF(mat!AN101="","",VALUE(TRIM(mat!AN101)))</f>
        <v/>
      </c>
      <c r="AR101" s="100" t="str">
        <f>IF(mat!AO101="","",VALUE(TRIM(mat!AO101)))</f>
        <v/>
      </c>
      <c r="AS101" s="100" t="str">
        <f>IF(mat!AP101="","",VALUE(TRIM(mat!AP101)))</f>
        <v/>
      </c>
      <c r="AT101" s="100" t="str">
        <f>IF(mat!AQ101="","",VALUE(TRIM(mat!AQ101)))</f>
        <v/>
      </c>
      <c r="AU101" s="100" t="str">
        <f>IF(mat!AR101="","",VALUE(TRIM(mat!AR101)))</f>
        <v/>
      </c>
      <c r="AV101" s="100" t="str">
        <f>IF(mat!AS101="","",VALUE(TRIM(mat!AS101)))</f>
        <v/>
      </c>
      <c r="AW101" s="100" t="str">
        <f>IF(mat!AT101="","",VALUE(TRIM(mat!AT101)))</f>
        <v/>
      </c>
      <c r="AX101" s="100" t="str">
        <f>IF(mat!AU101="","",VALUE(TRIM(mat!AU101)))</f>
        <v/>
      </c>
      <c r="AY101" s="100" t="str">
        <f>IF(mat!AV101="","",VALUE(TRIM(mat!AV101)))</f>
        <v/>
      </c>
      <c r="AZ101" s="100" t="str">
        <f>IF(mat!AW101="","",VALUE(TRIM(mat!AW101)))</f>
        <v/>
      </c>
      <c r="BA101" s="100" t="str">
        <f>IF(mat!AX101="","",VALUE(TRIM(mat!AX101)))</f>
        <v/>
      </c>
      <c r="BB101" s="100" t="str">
        <f>IF(mat!AY101="","",VALUE(TRIM(mat!AY101)))</f>
        <v/>
      </c>
      <c r="BC101" s="100" t="str">
        <f>IF(mat!AZ101="","",VALUE(TRIM(mat!AZ101)))</f>
        <v/>
      </c>
      <c r="BD101" s="100" t="str">
        <f>IF(mat!BA101="","",VALUE(TRIM(mat!BA101)))</f>
        <v/>
      </c>
      <c r="BE101" s="100" t="str">
        <f>IF(mat!BB101="","",VALUE(TRIM(mat!BB101)))</f>
        <v/>
      </c>
    </row>
    <row r="102" spans="1:57" s="101" customFormat="1">
      <c r="A102" s="100">
        <f t="shared" si="11"/>
        <v>102</v>
      </c>
      <c r="B102" s="100">
        <f t="shared" si="9"/>
        <v>6</v>
      </c>
      <c r="C102" s="100" t="str">
        <f t="shared" si="10"/>
        <v>右側方境界</v>
      </c>
      <c r="D102" s="100" t="str">
        <f>TRIM(mat!A102)</f>
        <v>SIDE-BOUN</v>
      </c>
      <c r="E102" s="100">
        <f>VALUE(TRIM(mat!B102))</f>
        <v>20207</v>
      </c>
      <c r="F102" s="100">
        <f>VALUE(TRIM(mat!C102))</f>
        <v>6</v>
      </c>
      <c r="G102" s="100" t="str">
        <f>TRIM(mat!D102)</f>
        <v>右側方境界###右側方粘性境界要素(6)</v>
      </c>
      <c r="H102" s="100">
        <f>IF(mat!E102="","",VALUE(TRIM(mat!E102)))</f>
        <v>1.8</v>
      </c>
      <c r="I102" s="100">
        <f>IF(mat!F102="","",VALUE(TRIM(mat!F102)))</f>
        <v>169.1</v>
      </c>
      <c r="J102" s="100">
        <f>IF(mat!G102="","",VALUE(TRIM(mat!G102)))</f>
        <v>1660</v>
      </c>
      <c r="K102" s="100">
        <f>IF(mat!H102="","",VALUE(TRIM(mat!H102)))</f>
        <v>5</v>
      </c>
      <c r="L102" s="100" t="str">
        <f>IF(mat!I102="","",VALUE(TRIM(mat!I102)))</f>
        <v/>
      </c>
      <c r="M102" s="100" t="str">
        <f>IF(mat!J102="","",VALUE(TRIM(mat!J102)))</f>
        <v/>
      </c>
      <c r="N102" s="100" t="str">
        <f>IF(mat!K102="","",VALUE(TRIM(mat!K102)))</f>
        <v/>
      </c>
      <c r="O102" s="100" t="str">
        <f>IF(mat!L102="","",VALUE(TRIM(mat!L102)))</f>
        <v/>
      </c>
      <c r="P102" s="100" t="str">
        <f>IF(mat!M102="","",VALUE(TRIM(mat!M102)))</f>
        <v/>
      </c>
      <c r="Q102" s="100" t="str">
        <f>IF(mat!N102="","",VALUE(TRIM(mat!N102)))</f>
        <v/>
      </c>
      <c r="R102" s="100" t="str">
        <f>IF(mat!O102="","",VALUE(TRIM(mat!O102)))</f>
        <v/>
      </c>
      <c r="S102" s="100" t="str">
        <f>IF(mat!P102="","",VALUE(TRIM(mat!P102)))</f>
        <v/>
      </c>
      <c r="T102" s="100" t="str">
        <f>IF(mat!Q102="","",VALUE(TRIM(mat!Q102)))</f>
        <v/>
      </c>
      <c r="U102" s="100" t="str">
        <f>IF(mat!R102="","",VALUE(TRIM(mat!R102)))</f>
        <v/>
      </c>
      <c r="V102" s="100" t="str">
        <f>IF(mat!S102="","",VALUE(TRIM(mat!S102)))</f>
        <v/>
      </c>
      <c r="W102" s="100" t="str">
        <f>IF(mat!T102="","",VALUE(TRIM(mat!T102)))</f>
        <v/>
      </c>
      <c r="X102" s="100" t="str">
        <f>IF(mat!U102="","",VALUE(TRIM(mat!U102)))</f>
        <v/>
      </c>
      <c r="Y102" s="100" t="str">
        <f>IF(mat!V102="","",VALUE(TRIM(mat!V102)))</f>
        <v/>
      </c>
      <c r="Z102" s="100" t="str">
        <f>IF(mat!W102="","",VALUE(TRIM(mat!W102)))</f>
        <v/>
      </c>
      <c r="AA102" s="100" t="str">
        <f>IF(mat!X102="","",VALUE(TRIM(mat!X102)))</f>
        <v/>
      </c>
      <c r="AB102" s="100" t="str">
        <f>IF(mat!Y102="","",VALUE(TRIM(mat!Y102)))</f>
        <v/>
      </c>
      <c r="AC102" s="100" t="str">
        <f>IF(mat!Z102="","",VALUE(TRIM(mat!Z102)))</f>
        <v/>
      </c>
      <c r="AD102" s="100" t="str">
        <f>IF(mat!AA102="","",VALUE(TRIM(mat!AA102)))</f>
        <v/>
      </c>
      <c r="AE102" s="100" t="str">
        <f>IF(mat!AB102="","",VALUE(TRIM(mat!AB102)))</f>
        <v/>
      </c>
      <c r="AF102" s="100" t="str">
        <f>IF(mat!AC102="","",VALUE(TRIM(mat!AC102)))</f>
        <v/>
      </c>
      <c r="AG102" s="100" t="str">
        <f>IF(mat!AD102="","",VALUE(TRIM(mat!AD102)))</f>
        <v/>
      </c>
      <c r="AH102" s="100" t="str">
        <f>IF(mat!AE102="","",VALUE(TRIM(mat!AE102)))</f>
        <v/>
      </c>
      <c r="AI102" s="100" t="str">
        <f>IF(mat!AF102="","",VALUE(TRIM(mat!AF102)))</f>
        <v/>
      </c>
      <c r="AJ102" s="100" t="str">
        <f>IF(mat!AG102="","",VALUE(TRIM(mat!AG102)))</f>
        <v/>
      </c>
      <c r="AK102" s="100" t="str">
        <f>IF(mat!AH102="","",VALUE(TRIM(mat!AH102)))</f>
        <v/>
      </c>
      <c r="AL102" s="100" t="str">
        <f>IF(mat!AI102="","",VALUE(TRIM(mat!AI102)))</f>
        <v/>
      </c>
      <c r="AM102" s="100" t="str">
        <f>IF(mat!AJ102="","",VALUE(TRIM(mat!AJ102)))</f>
        <v/>
      </c>
      <c r="AN102" s="100" t="str">
        <f>IF(mat!AK102="","",VALUE(TRIM(mat!AK102)))</f>
        <v/>
      </c>
      <c r="AO102" s="100" t="str">
        <f>IF(mat!AL102="","",VALUE(TRIM(mat!AL102)))</f>
        <v/>
      </c>
      <c r="AP102" s="100" t="str">
        <f>IF(mat!AM102="","",VALUE(TRIM(mat!AM102)))</f>
        <v/>
      </c>
      <c r="AQ102" s="100" t="str">
        <f>IF(mat!AN102="","",VALUE(TRIM(mat!AN102)))</f>
        <v/>
      </c>
      <c r="AR102" s="100" t="str">
        <f>IF(mat!AO102="","",VALUE(TRIM(mat!AO102)))</f>
        <v/>
      </c>
      <c r="AS102" s="100" t="str">
        <f>IF(mat!AP102="","",VALUE(TRIM(mat!AP102)))</f>
        <v/>
      </c>
      <c r="AT102" s="100" t="str">
        <f>IF(mat!AQ102="","",VALUE(TRIM(mat!AQ102)))</f>
        <v/>
      </c>
      <c r="AU102" s="100" t="str">
        <f>IF(mat!AR102="","",VALUE(TRIM(mat!AR102)))</f>
        <v/>
      </c>
      <c r="AV102" s="100" t="str">
        <f>IF(mat!AS102="","",VALUE(TRIM(mat!AS102)))</f>
        <v/>
      </c>
      <c r="AW102" s="100" t="str">
        <f>IF(mat!AT102="","",VALUE(TRIM(mat!AT102)))</f>
        <v/>
      </c>
      <c r="AX102" s="100" t="str">
        <f>IF(mat!AU102="","",VALUE(TRIM(mat!AU102)))</f>
        <v/>
      </c>
      <c r="AY102" s="100" t="str">
        <f>IF(mat!AV102="","",VALUE(TRIM(mat!AV102)))</f>
        <v/>
      </c>
      <c r="AZ102" s="100" t="str">
        <f>IF(mat!AW102="","",VALUE(TRIM(mat!AW102)))</f>
        <v/>
      </c>
      <c r="BA102" s="100" t="str">
        <f>IF(mat!AX102="","",VALUE(TRIM(mat!AX102)))</f>
        <v/>
      </c>
      <c r="BB102" s="100" t="str">
        <f>IF(mat!AY102="","",VALUE(TRIM(mat!AY102)))</f>
        <v/>
      </c>
      <c r="BC102" s="100" t="str">
        <f>IF(mat!AZ102="","",VALUE(TRIM(mat!AZ102)))</f>
        <v/>
      </c>
      <c r="BD102" s="100" t="str">
        <f>IF(mat!BA102="","",VALUE(TRIM(mat!BA102)))</f>
        <v/>
      </c>
      <c r="BE102" s="100" t="str">
        <f>IF(mat!BB102="","",VALUE(TRIM(mat!BB102)))</f>
        <v/>
      </c>
    </row>
    <row r="103" spans="1:57" s="101" customFormat="1">
      <c r="A103" s="100">
        <f t="shared" si="11"/>
        <v>103</v>
      </c>
      <c r="B103" s="100">
        <f t="shared" si="9"/>
        <v>6</v>
      </c>
      <c r="C103" s="100" t="str">
        <f t="shared" si="10"/>
        <v>右側方境界</v>
      </c>
      <c r="D103" s="100" t="str">
        <f>TRIM(mat!A103)</f>
        <v>SIDE-BOUN</v>
      </c>
      <c r="E103" s="100">
        <f>VALUE(TRIM(mat!B103))</f>
        <v>20208</v>
      </c>
      <c r="F103" s="100">
        <f>VALUE(TRIM(mat!C103))</f>
        <v>6</v>
      </c>
      <c r="G103" s="100" t="str">
        <f>TRIM(mat!D103)</f>
        <v>右側方境界###右側方粘性境界要素(7)</v>
      </c>
      <c r="H103" s="100">
        <f>IF(mat!E103="","",VALUE(TRIM(mat!E103)))</f>
        <v>1.8</v>
      </c>
      <c r="I103" s="100">
        <f>IF(mat!F103="","",VALUE(TRIM(mat!F103)))</f>
        <v>172.8</v>
      </c>
      <c r="J103" s="100">
        <f>IF(mat!G103="","",VALUE(TRIM(mat!G103)))</f>
        <v>1660</v>
      </c>
      <c r="K103" s="100">
        <f>IF(mat!H103="","",VALUE(TRIM(mat!H103)))</f>
        <v>5</v>
      </c>
      <c r="L103" s="100" t="str">
        <f>IF(mat!I103="","",VALUE(TRIM(mat!I103)))</f>
        <v/>
      </c>
      <c r="M103" s="100" t="str">
        <f>IF(mat!J103="","",VALUE(TRIM(mat!J103)))</f>
        <v/>
      </c>
      <c r="N103" s="100" t="str">
        <f>IF(mat!K103="","",VALUE(TRIM(mat!K103)))</f>
        <v/>
      </c>
      <c r="O103" s="100" t="str">
        <f>IF(mat!L103="","",VALUE(TRIM(mat!L103)))</f>
        <v/>
      </c>
      <c r="P103" s="100" t="str">
        <f>IF(mat!M103="","",VALUE(TRIM(mat!M103)))</f>
        <v/>
      </c>
      <c r="Q103" s="100" t="str">
        <f>IF(mat!N103="","",VALUE(TRIM(mat!N103)))</f>
        <v/>
      </c>
      <c r="R103" s="100" t="str">
        <f>IF(mat!O103="","",VALUE(TRIM(mat!O103)))</f>
        <v/>
      </c>
      <c r="S103" s="100" t="str">
        <f>IF(mat!P103="","",VALUE(TRIM(mat!P103)))</f>
        <v/>
      </c>
      <c r="T103" s="100" t="str">
        <f>IF(mat!Q103="","",VALUE(TRIM(mat!Q103)))</f>
        <v/>
      </c>
      <c r="U103" s="100" t="str">
        <f>IF(mat!R103="","",VALUE(TRIM(mat!R103)))</f>
        <v/>
      </c>
      <c r="V103" s="100" t="str">
        <f>IF(mat!S103="","",VALUE(TRIM(mat!S103)))</f>
        <v/>
      </c>
      <c r="W103" s="100" t="str">
        <f>IF(mat!T103="","",VALUE(TRIM(mat!T103)))</f>
        <v/>
      </c>
      <c r="X103" s="100" t="str">
        <f>IF(mat!U103="","",VALUE(TRIM(mat!U103)))</f>
        <v/>
      </c>
      <c r="Y103" s="100" t="str">
        <f>IF(mat!V103="","",VALUE(TRIM(mat!V103)))</f>
        <v/>
      </c>
      <c r="Z103" s="100" t="str">
        <f>IF(mat!W103="","",VALUE(TRIM(mat!W103)))</f>
        <v/>
      </c>
      <c r="AA103" s="100" t="str">
        <f>IF(mat!X103="","",VALUE(TRIM(mat!X103)))</f>
        <v/>
      </c>
      <c r="AB103" s="100" t="str">
        <f>IF(mat!Y103="","",VALUE(TRIM(mat!Y103)))</f>
        <v/>
      </c>
      <c r="AC103" s="100" t="str">
        <f>IF(mat!Z103="","",VALUE(TRIM(mat!Z103)))</f>
        <v/>
      </c>
      <c r="AD103" s="100" t="str">
        <f>IF(mat!AA103="","",VALUE(TRIM(mat!AA103)))</f>
        <v/>
      </c>
      <c r="AE103" s="100" t="str">
        <f>IF(mat!AB103="","",VALUE(TRIM(mat!AB103)))</f>
        <v/>
      </c>
      <c r="AF103" s="100" t="str">
        <f>IF(mat!AC103="","",VALUE(TRIM(mat!AC103)))</f>
        <v/>
      </c>
      <c r="AG103" s="100" t="str">
        <f>IF(mat!AD103="","",VALUE(TRIM(mat!AD103)))</f>
        <v/>
      </c>
      <c r="AH103" s="100" t="str">
        <f>IF(mat!AE103="","",VALUE(TRIM(mat!AE103)))</f>
        <v/>
      </c>
      <c r="AI103" s="100" t="str">
        <f>IF(mat!AF103="","",VALUE(TRIM(mat!AF103)))</f>
        <v/>
      </c>
      <c r="AJ103" s="100" t="str">
        <f>IF(mat!AG103="","",VALUE(TRIM(mat!AG103)))</f>
        <v/>
      </c>
      <c r="AK103" s="100" t="str">
        <f>IF(mat!AH103="","",VALUE(TRIM(mat!AH103)))</f>
        <v/>
      </c>
      <c r="AL103" s="100" t="str">
        <f>IF(mat!AI103="","",VALUE(TRIM(mat!AI103)))</f>
        <v/>
      </c>
      <c r="AM103" s="100" t="str">
        <f>IF(mat!AJ103="","",VALUE(TRIM(mat!AJ103)))</f>
        <v/>
      </c>
      <c r="AN103" s="100" t="str">
        <f>IF(mat!AK103="","",VALUE(TRIM(mat!AK103)))</f>
        <v/>
      </c>
      <c r="AO103" s="100" t="str">
        <f>IF(mat!AL103="","",VALUE(TRIM(mat!AL103)))</f>
        <v/>
      </c>
      <c r="AP103" s="100" t="str">
        <f>IF(mat!AM103="","",VALUE(TRIM(mat!AM103)))</f>
        <v/>
      </c>
      <c r="AQ103" s="100" t="str">
        <f>IF(mat!AN103="","",VALUE(TRIM(mat!AN103)))</f>
        <v/>
      </c>
      <c r="AR103" s="100" t="str">
        <f>IF(mat!AO103="","",VALUE(TRIM(mat!AO103)))</f>
        <v/>
      </c>
      <c r="AS103" s="100" t="str">
        <f>IF(mat!AP103="","",VALUE(TRIM(mat!AP103)))</f>
        <v/>
      </c>
      <c r="AT103" s="100" t="str">
        <f>IF(mat!AQ103="","",VALUE(TRIM(mat!AQ103)))</f>
        <v/>
      </c>
      <c r="AU103" s="100" t="str">
        <f>IF(mat!AR103="","",VALUE(TRIM(mat!AR103)))</f>
        <v/>
      </c>
      <c r="AV103" s="100" t="str">
        <f>IF(mat!AS103="","",VALUE(TRIM(mat!AS103)))</f>
        <v/>
      </c>
      <c r="AW103" s="100" t="str">
        <f>IF(mat!AT103="","",VALUE(TRIM(mat!AT103)))</f>
        <v/>
      </c>
      <c r="AX103" s="100" t="str">
        <f>IF(mat!AU103="","",VALUE(TRIM(mat!AU103)))</f>
        <v/>
      </c>
      <c r="AY103" s="100" t="str">
        <f>IF(mat!AV103="","",VALUE(TRIM(mat!AV103)))</f>
        <v/>
      </c>
      <c r="AZ103" s="100" t="str">
        <f>IF(mat!AW103="","",VALUE(TRIM(mat!AW103)))</f>
        <v/>
      </c>
      <c r="BA103" s="100" t="str">
        <f>IF(mat!AX103="","",VALUE(TRIM(mat!AX103)))</f>
        <v/>
      </c>
      <c r="BB103" s="100" t="str">
        <f>IF(mat!AY103="","",VALUE(TRIM(mat!AY103)))</f>
        <v/>
      </c>
      <c r="BC103" s="100" t="str">
        <f>IF(mat!AZ103="","",VALUE(TRIM(mat!AZ103)))</f>
        <v/>
      </c>
      <c r="BD103" s="100" t="str">
        <f>IF(mat!BA103="","",VALUE(TRIM(mat!BA103)))</f>
        <v/>
      </c>
      <c r="BE103" s="100" t="str">
        <f>IF(mat!BB103="","",VALUE(TRIM(mat!BB103)))</f>
        <v/>
      </c>
    </row>
    <row r="104" spans="1:57" s="101" customFormat="1">
      <c r="A104" s="100">
        <f t="shared" si="11"/>
        <v>104</v>
      </c>
      <c r="B104" s="100">
        <f t="shared" si="9"/>
        <v>6</v>
      </c>
      <c r="C104" s="100" t="str">
        <f t="shared" si="10"/>
        <v>右側方境界</v>
      </c>
      <c r="D104" s="100" t="str">
        <f>TRIM(mat!A104)</f>
        <v>SIDE-BOUN</v>
      </c>
      <c r="E104" s="100">
        <f>VALUE(TRIM(mat!B104))</f>
        <v>20209</v>
      </c>
      <c r="F104" s="100">
        <f>VALUE(TRIM(mat!C104))</f>
        <v>6</v>
      </c>
      <c r="G104" s="100" t="str">
        <f>TRIM(mat!D104)</f>
        <v>右側方境界###右側方粘性境界要素(8)</v>
      </c>
      <c r="H104" s="100">
        <f>IF(mat!E104="","",VALUE(TRIM(mat!E104)))</f>
        <v>1.8</v>
      </c>
      <c r="I104" s="100">
        <f>IF(mat!F104="","",VALUE(TRIM(mat!F104)))</f>
        <v>176.2</v>
      </c>
      <c r="J104" s="100">
        <f>IF(mat!G104="","",VALUE(TRIM(mat!G104)))</f>
        <v>1661</v>
      </c>
      <c r="K104" s="100">
        <f>IF(mat!H104="","",VALUE(TRIM(mat!H104)))</f>
        <v>5</v>
      </c>
      <c r="L104" s="100" t="str">
        <f>IF(mat!I104="","",VALUE(TRIM(mat!I104)))</f>
        <v/>
      </c>
      <c r="M104" s="100" t="str">
        <f>IF(mat!J104="","",VALUE(TRIM(mat!J104)))</f>
        <v/>
      </c>
      <c r="N104" s="100" t="str">
        <f>IF(mat!K104="","",VALUE(TRIM(mat!K104)))</f>
        <v/>
      </c>
      <c r="O104" s="100" t="str">
        <f>IF(mat!L104="","",VALUE(TRIM(mat!L104)))</f>
        <v/>
      </c>
      <c r="P104" s="100" t="str">
        <f>IF(mat!M104="","",VALUE(TRIM(mat!M104)))</f>
        <v/>
      </c>
      <c r="Q104" s="100" t="str">
        <f>IF(mat!N104="","",VALUE(TRIM(mat!N104)))</f>
        <v/>
      </c>
      <c r="R104" s="100" t="str">
        <f>IF(mat!O104="","",VALUE(TRIM(mat!O104)))</f>
        <v/>
      </c>
      <c r="S104" s="100" t="str">
        <f>IF(mat!P104="","",VALUE(TRIM(mat!P104)))</f>
        <v/>
      </c>
      <c r="T104" s="100" t="str">
        <f>IF(mat!Q104="","",VALUE(TRIM(mat!Q104)))</f>
        <v/>
      </c>
      <c r="U104" s="100" t="str">
        <f>IF(mat!R104="","",VALUE(TRIM(mat!R104)))</f>
        <v/>
      </c>
      <c r="V104" s="100" t="str">
        <f>IF(mat!S104="","",VALUE(TRIM(mat!S104)))</f>
        <v/>
      </c>
      <c r="W104" s="100" t="str">
        <f>IF(mat!T104="","",VALUE(TRIM(mat!T104)))</f>
        <v/>
      </c>
      <c r="X104" s="100" t="str">
        <f>IF(mat!U104="","",VALUE(TRIM(mat!U104)))</f>
        <v/>
      </c>
      <c r="Y104" s="100" t="str">
        <f>IF(mat!V104="","",VALUE(TRIM(mat!V104)))</f>
        <v/>
      </c>
      <c r="Z104" s="100" t="str">
        <f>IF(mat!W104="","",VALUE(TRIM(mat!W104)))</f>
        <v/>
      </c>
      <c r="AA104" s="100" t="str">
        <f>IF(mat!X104="","",VALUE(TRIM(mat!X104)))</f>
        <v/>
      </c>
      <c r="AB104" s="100" t="str">
        <f>IF(mat!Y104="","",VALUE(TRIM(mat!Y104)))</f>
        <v/>
      </c>
      <c r="AC104" s="100" t="str">
        <f>IF(mat!Z104="","",VALUE(TRIM(mat!Z104)))</f>
        <v/>
      </c>
      <c r="AD104" s="100" t="str">
        <f>IF(mat!AA104="","",VALUE(TRIM(mat!AA104)))</f>
        <v/>
      </c>
      <c r="AE104" s="100" t="str">
        <f>IF(mat!AB104="","",VALUE(TRIM(mat!AB104)))</f>
        <v/>
      </c>
      <c r="AF104" s="100" t="str">
        <f>IF(mat!AC104="","",VALUE(TRIM(mat!AC104)))</f>
        <v/>
      </c>
      <c r="AG104" s="100" t="str">
        <f>IF(mat!AD104="","",VALUE(TRIM(mat!AD104)))</f>
        <v/>
      </c>
      <c r="AH104" s="100" t="str">
        <f>IF(mat!AE104="","",VALUE(TRIM(mat!AE104)))</f>
        <v/>
      </c>
      <c r="AI104" s="100" t="str">
        <f>IF(mat!AF104="","",VALUE(TRIM(mat!AF104)))</f>
        <v/>
      </c>
      <c r="AJ104" s="100" t="str">
        <f>IF(mat!AG104="","",VALUE(TRIM(mat!AG104)))</f>
        <v/>
      </c>
      <c r="AK104" s="100" t="str">
        <f>IF(mat!AH104="","",VALUE(TRIM(mat!AH104)))</f>
        <v/>
      </c>
      <c r="AL104" s="100" t="str">
        <f>IF(mat!AI104="","",VALUE(TRIM(mat!AI104)))</f>
        <v/>
      </c>
      <c r="AM104" s="100" t="str">
        <f>IF(mat!AJ104="","",VALUE(TRIM(mat!AJ104)))</f>
        <v/>
      </c>
      <c r="AN104" s="100" t="str">
        <f>IF(mat!AK104="","",VALUE(TRIM(mat!AK104)))</f>
        <v/>
      </c>
      <c r="AO104" s="100" t="str">
        <f>IF(mat!AL104="","",VALUE(TRIM(mat!AL104)))</f>
        <v/>
      </c>
      <c r="AP104" s="100" t="str">
        <f>IF(mat!AM104="","",VALUE(TRIM(mat!AM104)))</f>
        <v/>
      </c>
      <c r="AQ104" s="100" t="str">
        <f>IF(mat!AN104="","",VALUE(TRIM(mat!AN104)))</f>
        <v/>
      </c>
      <c r="AR104" s="100" t="str">
        <f>IF(mat!AO104="","",VALUE(TRIM(mat!AO104)))</f>
        <v/>
      </c>
      <c r="AS104" s="100" t="str">
        <f>IF(mat!AP104="","",VALUE(TRIM(mat!AP104)))</f>
        <v/>
      </c>
      <c r="AT104" s="100" t="str">
        <f>IF(mat!AQ104="","",VALUE(TRIM(mat!AQ104)))</f>
        <v/>
      </c>
      <c r="AU104" s="100" t="str">
        <f>IF(mat!AR104="","",VALUE(TRIM(mat!AR104)))</f>
        <v/>
      </c>
      <c r="AV104" s="100" t="str">
        <f>IF(mat!AS104="","",VALUE(TRIM(mat!AS104)))</f>
        <v/>
      </c>
      <c r="AW104" s="100" t="str">
        <f>IF(mat!AT104="","",VALUE(TRIM(mat!AT104)))</f>
        <v/>
      </c>
      <c r="AX104" s="100" t="str">
        <f>IF(mat!AU104="","",VALUE(TRIM(mat!AU104)))</f>
        <v/>
      </c>
      <c r="AY104" s="100" t="str">
        <f>IF(mat!AV104="","",VALUE(TRIM(mat!AV104)))</f>
        <v/>
      </c>
      <c r="AZ104" s="100" t="str">
        <f>IF(mat!AW104="","",VALUE(TRIM(mat!AW104)))</f>
        <v/>
      </c>
      <c r="BA104" s="100" t="str">
        <f>IF(mat!AX104="","",VALUE(TRIM(mat!AX104)))</f>
        <v/>
      </c>
      <c r="BB104" s="100" t="str">
        <f>IF(mat!AY104="","",VALUE(TRIM(mat!AY104)))</f>
        <v/>
      </c>
      <c r="BC104" s="100" t="str">
        <f>IF(mat!AZ104="","",VALUE(TRIM(mat!AZ104)))</f>
        <v/>
      </c>
      <c r="BD104" s="100" t="str">
        <f>IF(mat!BA104="","",VALUE(TRIM(mat!BA104)))</f>
        <v/>
      </c>
      <c r="BE104" s="100" t="str">
        <f>IF(mat!BB104="","",VALUE(TRIM(mat!BB104)))</f>
        <v/>
      </c>
    </row>
    <row r="105" spans="1:57" s="101" customFormat="1">
      <c r="A105" s="100">
        <f t="shared" si="11"/>
        <v>105</v>
      </c>
      <c r="B105" s="100">
        <f t="shared" si="9"/>
        <v>6</v>
      </c>
      <c r="C105" s="100" t="str">
        <f t="shared" si="10"/>
        <v>右側方境界</v>
      </c>
      <c r="D105" s="100" t="str">
        <f>TRIM(mat!A105)</f>
        <v>SIDE-BOUN</v>
      </c>
      <c r="E105" s="100">
        <f>VALUE(TRIM(mat!B105))</f>
        <v>20210</v>
      </c>
      <c r="F105" s="100">
        <f>VALUE(TRIM(mat!C105))</f>
        <v>6</v>
      </c>
      <c r="G105" s="100" t="str">
        <f>TRIM(mat!D105)</f>
        <v>右側方境界###右側方粘性境界要素(9)</v>
      </c>
      <c r="H105" s="100">
        <f>IF(mat!E105="","",VALUE(TRIM(mat!E105)))</f>
        <v>1.8</v>
      </c>
      <c r="I105" s="100">
        <f>IF(mat!F105="","",VALUE(TRIM(mat!F105)))</f>
        <v>179.2</v>
      </c>
      <c r="J105" s="100">
        <f>IF(mat!G105="","",VALUE(TRIM(mat!G105)))</f>
        <v>1661</v>
      </c>
      <c r="K105" s="100">
        <f>IF(mat!H105="","",VALUE(TRIM(mat!H105)))</f>
        <v>5</v>
      </c>
      <c r="L105" s="100" t="str">
        <f>IF(mat!I105="","",VALUE(TRIM(mat!I105)))</f>
        <v/>
      </c>
      <c r="M105" s="100" t="str">
        <f>IF(mat!J105="","",VALUE(TRIM(mat!J105)))</f>
        <v/>
      </c>
      <c r="N105" s="100" t="str">
        <f>IF(mat!K105="","",VALUE(TRIM(mat!K105)))</f>
        <v/>
      </c>
      <c r="O105" s="100" t="str">
        <f>IF(mat!L105="","",VALUE(TRIM(mat!L105)))</f>
        <v/>
      </c>
      <c r="P105" s="100" t="str">
        <f>IF(mat!M105="","",VALUE(TRIM(mat!M105)))</f>
        <v/>
      </c>
      <c r="Q105" s="100" t="str">
        <f>IF(mat!N105="","",VALUE(TRIM(mat!N105)))</f>
        <v/>
      </c>
      <c r="R105" s="100" t="str">
        <f>IF(mat!O105="","",VALUE(TRIM(mat!O105)))</f>
        <v/>
      </c>
      <c r="S105" s="100" t="str">
        <f>IF(mat!P105="","",VALUE(TRIM(mat!P105)))</f>
        <v/>
      </c>
      <c r="T105" s="100" t="str">
        <f>IF(mat!Q105="","",VALUE(TRIM(mat!Q105)))</f>
        <v/>
      </c>
      <c r="U105" s="100" t="str">
        <f>IF(mat!R105="","",VALUE(TRIM(mat!R105)))</f>
        <v/>
      </c>
      <c r="V105" s="100" t="str">
        <f>IF(mat!S105="","",VALUE(TRIM(mat!S105)))</f>
        <v/>
      </c>
      <c r="W105" s="100" t="str">
        <f>IF(mat!T105="","",VALUE(TRIM(mat!T105)))</f>
        <v/>
      </c>
      <c r="X105" s="100" t="str">
        <f>IF(mat!U105="","",VALUE(TRIM(mat!U105)))</f>
        <v/>
      </c>
      <c r="Y105" s="100" t="str">
        <f>IF(mat!V105="","",VALUE(TRIM(mat!V105)))</f>
        <v/>
      </c>
      <c r="Z105" s="100" t="str">
        <f>IF(mat!W105="","",VALUE(TRIM(mat!W105)))</f>
        <v/>
      </c>
      <c r="AA105" s="100" t="str">
        <f>IF(mat!X105="","",VALUE(TRIM(mat!X105)))</f>
        <v/>
      </c>
      <c r="AB105" s="100" t="str">
        <f>IF(mat!Y105="","",VALUE(TRIM(mat!Y105)))</f>
        <v/>
      </c>
      <c r="AC105" s="100" t="str">
        <f>IF(mat!Z105="","",VALUE(TRIM(mat!Z105)))</f>
        <v/>
      </c>
      <c r="AD105" s="100" t="str">
        <f>IF(mat!AA105="","",VALUE(TRIM(mat!AA105)))</f>
        <v/>
      </c>
      <c r="AE105" s="100" t="str">
        <f>IF(mat!AB105="","",VALUE(TRIM(mat!AB105)))</f>
        <v/>
      </c>
      <c r="AF105" s="100" t="str">
        <f>IF(mat!AC105="","",VALUE(TRIM(mat!AC105)))</f>
        <v/>
      </c>
      <c r="AG105" s="100" t="str">
        <f>IF(mat!AD105="","",VALUE(TRIM(mat!AD105)))</f>
        <v/>
      </c>
      <c r="AH105" s="100" t="str">
        <f>IF(mat!AE105="","",VALUE(TRIM(mat!AE105)))</f>
        <v/>
      </c>
      <c r="AI105" s="100" t="str">
        <f>IF(mat!AF105="","",VALUE(TRIM(mat!AF105)))</f>
        <v/>
      </c>
      <c r="AJ105" s="100" t="str">
        <f>IF(mat!AG105="","",VALUE(TRIM(mat!AG105)))</f>
        <v/>
      </c>
      <c r="AK105" s="100" t="str">
        <f>IF(mat!AH105="","",VALUE(TRIM(mat!AH105)))</f>
        <v/>
      </c>
      <c r="AL105" s="100" t="str">
        <f>IF(mat!AI105="","",VALUE(TRIM(mat!AI105)))</f>
        <v/>
      </c>
      <c r="AM105" s="100" t="str">
        <f>IF(mat!AJ105="","",VALUE(TRIM(mat!AJ105)))</f>
        <v/>
      </c>
      <c r="AN105" s="100" t="str">
        <f>IF(mat!AK105="","",VALUE(TRIM(mat!AK105)))</f>
        <v/>
      </c>
      <c r="AO105" s="100" t="str">
        <f>IF(mat!AL105="","",VALUE(TRIM(mat!AL105)))</f>
        <v/>
      </c>
      <c r="AP105" s="100" t="str">
        <f>IF(mat!AM105="","",VALUE(TRIM(mat!AM105)))</f>
        <v/>
      </c>
      <c r="AQ105" s="100" t="str">
        <f>IF(mat!AN105="","",VALUE(TRIM(mat!AN105)))</f>
        <v/>
      </c>
      <c r="AR105" s="100" t="str">
        <f>IF(mat!AO105="","",VALUE(TRIM(mat!AO105)))</f>
        <v/>
      </c>
      <c r="AS105" s="100" t="str">
        <f>IF(mat!AP105="","",VALUE(TRIM(mat!AP105)))</f>
        <v/>
      </c>
      <c r="AT105" s="100" t="str">
        <f>IF(mat!AQ105="","",VALUE(TRIM(mat!AQ105)))</f>
        <v/>
      </c>
      <c r="AU105" s="100" t="str">
        <f>IF(mat!AR105="","",VALUE(TRIM(mat!AR105)))</f>
        <v/>
      </c>
      <c r="AV105" s="100" t="str">
        <f>IF(mat!AS105="","",VALUE(TRIM(mat!AS105)))</f>
        <v/>
      </c>
      <c r="AW105" s="100" t="str">
        <f>IF(mat!AT105="","",VALUE(TRIM(mat!AT105)))</f>
        <v/>
      </c>
      <c r="AX105" s="100" t="str">
        <f>IF(mat!AU105="","",VALUE(TRIM(mat!AU105)))</f>
        <v/>
      </c>
      <c r="AY105" s="100" t="str">
        <f>IF(mat!AV105="","",VALUE(TRIM(mat!AV105)))</f>
        <v/>
      </c>
      <c r="AZ105" s="100" t="str">
        <f>IF(mat!AW105="","",VALUE(TRIM(mat!AW105)))</f>
        <v/>
      </c>
      <c r="BA105" s="100" t="str">
        <f>IF(mat!AX105="","",VALUE(TRIM(mat!AX105)))</f>
        <v/>
      </c>
      <c r="BB105" s="100" t="str">
        <f>IF(mat!AY105="","",VALUE(TRIM(mat!AY105)))</f>
        <v/>
      </c>
      <c r="BC105" s="100" t="str">
        <f>IF(mat!AZ105="","",VALUE(TRIM(mat!AZ105)))</f>
        <v/>
      </c>
      <c r="BD105" s="100" t="str">
        <f>IF(mat!BA105="","",VALUE(TRIM(mat!BA105)))</f>
        <v/>
      </c>
      <c r="BE105" s="100" t="str">
        <f>IF(mat!BB105="","",VALUE(TRIM(mat!BB105)))</f>
        <v/>
      </c>
    </row>
    <row r="106" spans="1:57" s="101" customFormat="1">
      <c r="A106" s="100">
        <f t="shared" si="11"/>
        <v>106</v>
      </c>
      <c r="B106" s="100">
        <f t="shared" si="9"/>
        <v>6</v>
      </c>
      <c r="C106" s="100" t="str">
        <f t="shared" si="10"/>
        <v>右側方境界</v>
      </c>
      <c r="D106" s="100" t="str">
        <f>TRIM(mat!A106)</f>
        <v>SIDE-BOUN</v>
      </c>
      <c r="E106" s="100">
        <f>VALUE(TRIM(mat!B106))</f>
        <v>20211</v>
      </c>
      <c r="F106" s="100">
        <f>VALUE(TRIM(mat!C106))</f>
        <v>6</v>
      </c>
      <c r="G106" s="100" t="str">
        <f>TRIM(mat!D106)</f>
        <v>右側方境界###右側方粘性境界要素(10)</v>
      </c>
      <c r="H106" s="100">
        <f>IF(mat!E106="","",VALUE(TRIM(mat!E106)))</f>
        <v>1.8</v>
      </c>
      <c r="I106" s="100">
        <f>IF(mat!F106="","",VALUE(TRIM(mat!F106)))</f>
        <v>181.8</v>
      </c>
      <c r="J106" s="100">
        <f>IF(mat!G106="","",VALUE(TRIM(mat!G106)))</f>
        <v>1661</v>
      </c>
      <c r="K106" s="100">
        <f>IF(mat!H106="","",VALUE(TRIM(mat!H106)))</f>
        <v>5</v>
      </c>
      <c r="L106" s="100" t="str">
        <f>IF(mat!I106="","",VALUE(TRIM(mat!I106)))</f>
        <v/>
      </c>
      <c r="M106" s="100" t="str">
        <f>IF(mat!J106="","",VALUE(TRIM(mat!J106)))</f>
        <v/>
      </c>
      <c r="N106" s="100" t="str">
        <f>IF(mat!K106="","",VALUE(TRIM(mat!K106)))</f>
        <v/>
      </c>
      <c r="O106" s="100" t="str">
        <f>IF(mat!L106="","",VALUE(TRIM(mat!L106)))</f>
        <v/>
      </c>
      <c r="P106" s="100" t="str">
        <f>IF(mat!M106="","",VALUE(TRIM(mat!M106)))</f>
        <v/>
      </c>
      <c r="Q106" s="100" t="str">
        <f>IF(mat!N106="","",VALUE(TRIM(mat!N106)))</f>
        <v/>
      </c>
      <c r="R106" s="100" t="str">
        <f>IF(mat!O106="","",VALUE(TRIM(mat!O106)))</f>
        <v/>
      </c>
      <c r="S106" s="100" t="str">
        <f>IF(mat!P106="","",VALUE(TRIM(mat!P106)))</f>
        <v/>
      </c>
      <c r="T106" s="100" t="str">
        <f>IF(mat!Q106="","",VALUE(TRIM(mat!Q106)))</f>
        <v/>
      </c>
      <c r="U106" s="100" t="str">
        <f>IF(mat!R106="","",VALUE(TRIM(mat!R106)))</f>
        <v/>
      </c>
      <c r="V106" s="100" t="str">
        <f>IF(mat!S106="","",VALUE(TRIM(mat!S106)))</f>
        <v/>
      </c>
      <c r="W106" s="100" t="str">
        <f>IF(mat!T106="","",VALUE(TRIM(mat!T106)))</f>
        <v/>
      </c>
      <c r="X106" s="100" t="str">
        <f>IF(mat!U106="","",VALUE(TRIM(mat!U106)))</f>
        <v/>
      </c>
      <c r="Y106" s="100" t="str">
        <f>IF(mat!V106="","",VALUE(TRIM(mat!V106)))</f>
        <v/>
      </c>
      <c r="Z106" s="100" t="str">
        <f>IF(mat!W106="","",VALUE(TRIM(mat!W106)))</f>
        <v/>
      </c>
      <c r="AA106" s="100" t="str">
        <f>IF(mat!X106="","",VALUE(TRIM(mat!X106)))</f>
        <v/>
      </c>
      <c r="AB106" s="100" t="str">
        <f>IF(mat!Y106="","",VALUE(TRIM(mat!Y106)))</f>
        <v/>
      </c>
      <c r="AC106" s="100" t="str">
        <f>IF(mat!Z106="","",VALUE(TRIM(mat!Z106)))</f>
        <v/>
      </c>
      <c r="AD106" s="100" t="str">
        <f>IF(mat!AA106="","",VALUE(TRIM(mat!AA106)))</f>
        <v/>
      </c>
      <c r="AE106" s="100" t="str">
        <f>IF(mat!AB106="","",VALUE(TRIM(mat!AB106)))</f>
        <v/>
      </c>
      <c r="AF106" s="100" t="str">
        <f>IF(mat!AC106="","",VALUE(TRIM(mat!AC106)))</f>
        <v/>
      </c>
      <c r="AG106" s="100" t="str">
        <f>IF(mat!AD106="","",VALUE(TRIM(mat!AD106)))</f>
        <v/>
      </c>
      <c r="AH106" s="100" t="str">
        <f>IF(mat!AE106="","",VALUE(TRIM(mat!AE106)))</f>
        <v/>
      </c>
      <c r="AI106" s="100" t="str">
        <f>IF(mat!AF106="","",VALUE(TRIM(mat!AF106)))</f>
        <v/>
      </c>
      <c r="AJ106" s="100" t="str">
        <f>IF(mat!AG106="","",VALUE(TRIM(mat!AG106)))</f>
        <v/>
      </c>
      <c r="AK106" s="100" t="str">
        <f>IF(mat!AH106="","",VALUE(TRIM(mat!AH106)))</f>
        <v/>
      </c>
      <c r="AL106" s="100" t="str">
        <f>IF(mat!AI106="","",VALUE(TRIM(mat!AI106)))</f>
        <v/>
      </c>
      <c r="AM106" s="100" t="str">
        <f>IF(mat!AJ106="","",VALUE(TRIM(mat!AJ106)))</f>
        <v/>
      </c>
      <c r="AN106" s="100" t="str">
        <f>IF(mat!AK106="","",VALUE(TRIM(mat!AK106)))</f>
        <v/>
      </c>
      <c r="AO106" s="100" t="str">
        <f>IF(mat!AL106="","",VALUE(TRIM(mat!AL106)))</f>
        <v/>
      </c>
      <c r="AP106" s="100" t="str">
        <f>IF(mat!AM106="","",VALUE(TRIM(mat!AM106)))</f>
        <v/>
      </c>
      <c r="AQ106" s="100" t="str">
        <f>IF(mat!AN106="","",VALUE(TRIM(mat!AN106)))</f>
        <v/>
      </c>
      <c r="AR106" s="100" t="str">
        <f>IF(mat!AO106="","",VALUE(TRIM(mat!AO106)))</f>
        <v/>
      </c>
      <c r="AS106" s="100" t="str">
        <f>IF(mat!AP106="","",VALUE(TRIM(mat!AP106)))</f>
        <v/>
      </c>
      <c r="AT106" s="100" t="str">
        <f>IF(mat!AQ106="","",VALUE(TRIM(mat!AQ106)))</f>
        <v/>
      </c>
      <c r="AU106" s="100" t="str">
        <f>IF(mat!AR106="","",VALUE(TRIM(mat!AR106)))</f>
        <v/>
      </c>
      <c r="AV106" s="100" t="str">
        <f>IF(mat!AS106="","",VALUE(TRIM(mat!AS106)))</f>
        <v/>
      </c>
      <c r="AW106" s="100" t="str">
        <f>IF(mat!AT106="","",VALUE(TRIM(mat!AT106)))</f>
        <v/>
      </c>
      <c r="AX106" s="100" t="str">
        <f>IF(mat!AU106="","",VALUE(TRIM(mat!AU106)))</f>
        <v/>
      </c>
      <c r="AY106" s="100" t="str">
        <f>IF(mat!AV106="","",VALUE(TRIM(mat!AV106)))</f>
        <v/>
      </c>
      <c r="AZ106" s="100" t="str">
        <f>IF(mat!AW106="","",VALUE(TRIM(mat!AW106)))</f>
        <v/>
      </c>
      <c r="BA106" s="100" t="str">
        <f>IF(mat!AX106="","",VALUE(TRIM(mat!AX106)))</f>
        <v/>
      </c>
      <c r="BB106" s="100" t="str">
        <f>IF(mat!AY106="","",VALUE(TRIM(mat!AY106)))</f>
        <v/>
      </c>
      <c r="BC106" s="100" t="str">
        <f>IF(mat!AZ106="","",VALUE(TRIM(mat!AZ106)))</f>
        <v/>
      </c>
      <c r="BD106" s="100" t="str">
        <f>IF(mat!BA106="","",VALUE(TRIM(mat!BA106)))</f>
        <v/>
      </c>
      <c r="BE106" s="100" t="str">
        <f>IF(mat!BB106="","",VALUE(TRIM(mat!BB106)))</f>
        <v/>
      </c>
    </row>
    <row r="107" spans="1:57" s="101" customFormat="1">
      <c r="A107" s="100">
        <f t="shared" si="11"/>
        <v>107</v>
      </c>
      <c r="B107" s="100">
        <f t="shared" ref="B107:B126" si="12">IFERROR(IFERROR(SEARCH("#",G107),SEARCH(":",G107)),LEN(G107)+1)</f>
        <v>6</v>
      </c>
      <c r="C107" s="100" t="str">
        <f t="shared" ref="C107:C126" si="13">IF(F107=5,TRIM(RIGHT(G107,LEN(G107)-B107)),TRIM(LEFT(G107,B107-1)))</f>
        <v>右側方境界</v>
      </c>
      <c r="D107" s="100" t="str">
        <f>TRIM(mat!A107)</f>
        <v>SIDE-BOUN</v>
      </c>
      <c r="E107" s="100">
        <f>VALUE(TRIM(mat!B107))</f>
        <v>20212</v>
      </c>
      <c r="F107" s="100">
        <f>VALUE(TRIM(mat!C107))</f>
        <v>6</v>
      </c>
      <c r="G107" s="100" t="str">
        <f>TRIM(mat!D107)</f>
        <v>右側方境界###右側方粘性境界要素(11)</v>
      </c>
      <c r="H107" s="100">
        <f>IF(mat!E107="","",VALUE(TRIM(mat!E107)))</f>
        <v>1.8</v>
      </c>
      <c r="I107" s="100">
        <f>IF(mat!F107="","",VALUE(TRIM(mat!F107)))</f>
        <v>184.3</v>
      </c>
      <c r="J107" s="100">
        <f>IF(mat!G107="","",VALUE(TRIM(mat!G107)))</f>
        <v>1662</v>
      </c>
      <c r="K107" s="100">
        <f>IF(mat!H107="","",VALUE(TRIM(mat!H107)))</f>
        <v>5</v>
      </c>
      <c r="L107" s="100" t="str">
        <f>IF(mat!I107="","",VALUE(TRIM(mat!I107)))</f>
        <v/>
      </c>
      <c r="M107" s="100" t="str">
        <f>IF(mat!J107="","",VALUE(TRIM(mat!J107)))</f>
        <v/>
      </c>
      <c r="N107" s="100" t="str">
        <f>IF(mat!K107="","",VALUE(TRIM(mat!K107)))</f>
        <v/>
      </c>
      <c r="O107" s="100" t="str">
        <f>IF(mat!L107="","",VALUE(TRIM(mat!L107)))</f>
        <v/>
      </c>
      <c r="P107" s="100" t="str">
        <f>IF(mat!M107="","",VALUE(TRIM(mat!M107)))</f>
        <v/>
      </c>
      <c r="Q107" s="100" t="str">
        <f>IF(mat!N107="","",VALUE(TRIM(mat!N107)))</f>
        <v/>
      </c>
      <c r="R107" s="100" t="str">
        <f>IF(mat!O107="","",VALUE(TRIM(mat!O107)))</f>
        <v/>
      </c>
      <c r="S107" s="100" t="str">
        <f>IF(mat!P107="","",VALUE(TRIM(mat!P107)))</f>
        <v/>
      </c>
      <c r="T107" s="100" t="str">
        <f>IF(mat!Q107="","",VALUE(TRIM(mat!Q107)))</f>
        <v/>
      </c>
      <c r="U107" s="100" t="str">
        <f>IF(mat!R107="","",VALUE(TRIM(mat!R107)))</f>
        <v/>
      </c>
      <c r="V107" s="100" t="str">
        <f>IF(mat!S107="","",VALUE(TRIM(mat!S107)))</f>
        <v/>
      </c>
      <c r="W107" s="100" t="str">
        <f>IF(mat!T107="","",VALUE(TRIM(mat!T107)))</f>
        <v/>
      </c>
      <c r="X107" s="100" t="str">
        <f>IF(mat!U107="","",VALUE(TRIM(mat!U107)))</f>
        <v/>
      </c>
      <c r="Y107" s="100" t="str">
        <f>IF(mat!V107="","",VALUE(TRIM(mat!V107)))</f>
        <v/>
      </c>
      <c r="Z107" s="100" t="str">
        <f>IF(mat!W107="","",VALUE(TRIM(mat!W107)))</f>
        <v/>
      </c>
      <c r="AA107" s="100" t="str">
        <f>IF(mat!X107="","",VALUE(TRIM(mat!X107)))</f>
        <v/>
      </c>
      <c r="AB107" s="100" t="str">
        <f>IF(mat!Y107="","",VALUE(TRIM(mat!Y107)))</f>
        <v/>
      </c>
      <c r="AC107" s="100" t="str">
        <f>IF(mat!Z107="","",VALUE(TRIM(mat!Z107)))</f>
        <v/>
      </c>
      <c r="AD107" s="100" t="str">
        <f>IF(mat!AA107="","",VALUE(TRIM(mat!AA107)))</f>
        <v/>
      </c>
      <c r="AE107" s="100" t="str">
        <f>IF(mat!AB107="","",VALUE(TRIM(mat!AB107)))</f>
        <v/>
      </c>
      <c r="AF107" s="100" t="str">
        <f>IF(mat!AC107="","",VALUE(TRIM(mat!AC107)))</f>
        <v/>
      </c>
      <c r="AG107" s="100" t="str">
        <f>IF(mat!AD107="","",VALUE(TRIM(mat!AD107)))</f>
        <v/>
      </c>
      <c r="AH107" s="100" t="str">
        <f>IF(mat!AE107="","",VALUE(TRIM(mat!AE107)))</f>
        <v/>
      </c>
      <c r="AI107" s="100" t="str">
        <f>IF(mat!AF107="","",VALUE(TRIM(mat!AF107)))</f>
        <v/>
      </c>
      <c r="AJ107" s="100" t="str">
        <f>IF(mat!AG107="","",VALUE(TRIM(mat!AG107)))</f>
        <v/>
      </c>
      <c r="AK107" s="100" t="str">
        <f>IF(mat!AH107="","",VALUE(TRIM(mat!AH107)))</f>
        <v/>
      </c>
      <c r="AL107" s="100" t="str">
        <f>IF(mat!AI107="","",VALUE(TRIM(mat!AI107)))</f>
        <v/>
      </c>
      <c r="AM107" s="100" t="str">
        <f>IF(mat!AJ107="","",VALUE(TRIM(mat!AJ107)))</f>
        <v/>
      </c>
      <c r="AN107" s="100" t="str">
        <f>IF(mat!AK107="","",VALUE(TRIM(mat!AK107)))</f>
        <v/>
      </c>
      <c r="AO107" s="100" t="str">
        <f>IF(mat!AL107="","",VALUE(TRIM(mat!AL107)))</f>
        <v/>
      </c>
      <c r="AP107" s="100" t="str">
        <f>IF(mat!AM107="","",VALUE(TRIM(mat!AM107)))</f>
        <v/>
      </c>
      <c r="AQ107" s="100" t="str">
        <f>IF(mat!AN107="","",VALUE(TRIM(mat!AN107)))</f>
        <v/>
      </c>
      <c r="AR107" s="100" t="str">
        <f>IF(mat!AO107="","",VALUE(TRIM(mat!AO107)))</f>
        <v/>
      </c>
      <c r="AS107" s="100" t="str">
        <f>IF(mat!AP107="","",VALUE(TRIM(mat!AP107)))</f>
        <v/>
      </c>
      <c r="AT107" s="100" t="str">
        <f>IF(mat!AQ107="","",VALUE(TRIM(mat!AQ107)))</f>
        <v/>
      </c>
      <c r="AU107" s="100" t="str">
        <f>IF(mat!AR107="","",VALUE(TRIM(mat!AR107)))</f>
        <v/>
      </c>
      <c r="AV107" s="100" t="str">
        <f>IF(mat!AS107="","",VALUE(TRIM(mat!AS107)))</f>
        <v/>
      </c>
      <c r="AW107" s="100" t="str">
        <f>IF(mat!AT107="","",VALUE(TRIM(mat!AT107)))</f>
        <v/>
      </c>
      <c r="AX107" s="100" t="str">
        <f>IF(mat!AU107="","",VALUE(TRIM(mat!AU107)))</f>
        <v/>
      </c>
      <c r="AY107" s="100" t="str">
        <f>IF(mat!AV107="","",VALUE(TRIM(mat!AV107)))</f>
        <v/>
      </c>
      <c r="AZ107" s="100" t="str">
        <f>IF(mat!AW107="","",VALUE(TRIM(mat!AW107)))</f>
        <v/>
      </c>
      <c r="BA107" s="100" t="str">
        <f>IF(mat!AX107="","",VALUE(TRIM(mat!AX107)))</f>
        <v/>
      </c>
      <c r="BB107" s="100" t="str">
        <f>IF(mat!AY107="","",VALUE(TRIM(mat!AY107)))</f>
        <v/>
      </c>
      <c r="BC107" s="100" t="str">
        <f>IF(mat!AZ107="","",VALUE(TRIM(mat!AZ107)))</f>
        <v/>
      </c>
      <c r="BD107" s="100" t="str">
        <f>IF(mat!BA107="","",VALUE(TRIM(mat!BA107)))</f>
        <v/>
      </c>
      <c r="BE107" s="100" t="str">
        <f>IF(mat!BB107="","",VALUE(TRIM(mat!BB107)))</f>
        <v/>
      </c>
    </row>
    <row r="108" spans="1:57" s="101" customFormat="1">
      <c r="A108" s="100">
        <f t="shared" si="11"/>
        <v>108</v>
      </c>
      <c r="B108" s="100">
        <f t="shared" si="12"/>
        <v>6</v>
      </c>
      <c r="C108" s="100" t="str">
        <f t="shared" si="13"/>
        <v>右側方境界</v>
      </c>
      <c r="D108" s="100" t="str">
        <f>TRIM(mat!A108)</f>
        <v>SIDE-BOUN</v>
      </c>
      <c r="E108" s="100">
        <f>VALUE(TRIM(mat!B108))</f>
        <v>20213</v>
      </c>
      <c r="F108" s="100">
        <f>VALUE(TRIM(mat!C108))</f>
        <v>6</v>
      </c>
      <c r="G108" s="100" t="str">
        <f>TRIM(mat!D108)</f>
        <v>右側方境界###右側方粘性境界要素(12)</v>
      </c>
      <c r="H108" s="100">
        <f>IF(mat!E108="","",VALUE(TRIM(mat!E108)))</f>
        <v>1.8</v>
      </c>
      <c r="I108" s="100">
        <f>IF(mat!F108="","",VALUE(TRIM(mat!F108)))</f>
        <v>186.7</v>
      </c>
      <c r="J108" s="100">
        <f>IF(mat!G108="","",VALUE(TRIM(mat!G108)))</f>
        <v>1662</v>
      </c>
      <c r="K108" s="100">
        <f>IF(mat!H108="","",VALUE(TRIM(mat!H108)))</f>
        <v>5</v>
      </c>
      <c r="L108" s="100" t="str">
        <f>IF(mat!I108="","",VALUE(TRIM(mat!I108)))</f>
        <v/>
      </c>
      <c r="M108" s="100" t="str">
        <f>IF(mat!J108="","",VALUE(TRIM(mat!J108)))</f>
        <v/>
      </c>
      <c r="N108" s="100" t="str">
        <f>IF(mat!K108="","",VALUE(TRIM(mat!K108)))</f>
        <v/>
      </c>
      <c r="O108" s="100" t="str">
        <f>IF(mat!L108="","",VALUE(TRIM(mat!L108)))</f>
        <v/>
      </c>
      <c r="P108" s="100" t="str">
        <f>IF(mat!M108="","",VALUE(TRIM(mat!M108)))</f>
        <v/>
      </c>
      <c r="Q108" s="100" t="str">
        <f>IF(mat!N108="","",VALUE(TRIM(mat!N108)))</f>
        <v/>
      </c>
      <c r="R108" s="100" t="str">
        <f>IF(mat!O108="","",VALUE(TRIM(mat!O108)))</f>
        <v/>
      </c>
      <c r="S108" s="100" t="str">
        <f>IF(mat!P108="","",VALUE(TRIM(mat!P108)))</f>
        <v/>
      </c>
      <c r="T108" s="100" t="str">
        <f>IF(mat!Q108="","",VALUE(TRIM(mat!Q108)))</f>
        <v/>
      </c>
      <c r="U108" s="100" t="str">
        <f>IF(mat!R108="","",VALUE(TRIM(mat!R108)))</f>
        <v/>
      </c>
      <c r="V108" s="100" t="str">
        <f>IF(mat!S108="","",VALUE(TRIM(mat!S108)))</f>
        <v/>
      </c>
      <c r="W108" s="100" t="str">
        <f>IF(mat!T108="","",VALUE(TRIM(mat!T108)))</f>
        <v/>
      </c>
      <c r="X108" s="100" t="str">
        <f>IF(mat!U108="","",VALUE(TRIM(mat!U108)))</f>
        <v/>
      </c>
      <c r="Y108" s="100" t="str">
        <f>IF(mat!V108="","",VALUE(TRIM(mat!V108)))</f>
        <v/>
      </c>
      <c r="Z108" s="100" t="str">
        <f>IF(mat!W108="","",VALUE(TRIM(mat!W108)))</f>
        <v/>
      </c>
      <c r="AA108" s="100" t="str">
        <f>IF(mat!X108="","",VALUE(TRIM(mat!X108)))</f>
        <v/>
      </c>
      <c r="AB108" s="100" t="str">
        <f>IF(mat!Y108="","",VALUE(TRIM(mat!Y108)))</f>
        <v/>
      </c>
      <c r="AC108" s="100" t="str">
        <f>IF(mat!Z108="","",VALUE(TRIM(mat!Z108)))</f>
        <v/>
      </c>
      <c r="AD108" s="100" t="str">
        <f>IF(mat!AA108="","",VALUE(TRIM(mat!AA108)))</f>
        <v/>
      </c>
      <c r="AE108" s="100" t="str">
        <f>IF(mat!AB108="","",VALUE(TRIM(mat!AB108)))</f>
        <v/>
      </c>
      <c r="AF108" s="100" t="str">
        <f>IF(mat!AC108="","",VALUE(TRIM(mat!AC108)))</f>
        <v/>
      </c>
      <c r="AG108" s="100" t="str">
        <f>IF(mat!AD108="","",VALUE(TRIM(mat!AD108)))</f>
        <v/>
      </c>
      <c r="AH108" s="100" t="str">
        <f>IF(mat!AE108="","",VALUE(TRIM(mat!AE108)))</f>
        <v/>
      </c>
      <c r="AI108" s="100" t="str">
        <f>IF(mat!AF108="","",VALUE(TRIM(mat!AF108)))</f>
        <v/>
      </c>
      <c r="AJ108" s="100" t="str">
        <f>IF(mat!AG108="","",VALUE(TRIM(mat!AG108)))</f>
        <v/>
      </c>
      <c r="AK108" s="100" t="str">
        <f>IF(mat!AH108="","",VALUE(TRIM(mat!AH108)))</f>
        <v/>
      </c>
      <c r="AL108" s="100" t="str">
        <f>IF(mat!AI108="","",VALUE(TRIM(mat!AI108)))</f>
        <v/>
      </c>
      <c r="AM108" s="100" t="str">
        <f>IF(mat!AJ108="","",VALUE(TRIM(mat!AJ108)))</f>
        <v/>
      </c>
      <c r="AN108" s="100" t="str">
        <f>IF(mat!AK108="","",VALUE(TRIM(mat!AK108)))</f>
        <v/>
      </c>
      <c r="AO108" s="100" t="str">
        <f>IF(mat!AL108="","",VALUE(TRIM(mat!AL108)))</f>
        <v/>
      </c>
      <c r="AP108" s="100" t="str">
        <f>IF(mat!AM108="","",VALUE(TRIM(mat!AM108)))</f>
        <v/>
      </c>
      <c r="AQ108" s="100" t="str">
        <f>IF(mat!AN108="","",VALUE(TRIM(mat!AN108)))</f>
        <v/>
      </c>
      <c r="AR108" s="100" t="str">
        <f>IF(mat!AO108="","",VALUE(TRIM(mat!AO108)))</f>
        <v/>
      </c>
      <c r="AS108" s="100" t="str">
        <f>IF(mat!AP108="","",VALUE(TRIM(mat!AP108)))</f>
        <v/>
      </c>
      <c r="AT108" s="100" t="str">
        <f>IF(mat!AQ108="","",VALUE(TRIM(mat!AQ108)))</f>
        <v/>
      </c>
      <c r="AU108" s="100" t="str">
        <f>IF(mat!AR108="","",VALUE(TRIM(mat!AR108)))</f>
        <v/>
      </c>
      <c r="AV108" s="100" t="str">
        <f>IF(mat!AS108="","",VALUE(TRIM(mat!AS108)))</f>
        <v/>
      </c>
      <c r="AW108" s="100" t="str">
        <f>IF(mat!AT108="","",VALUE(TRIM(mat!AT108)))</f>
        <v/>
      </c>
      <c r="AX108" s="100" t="str">
        <f>IF(mat!AU108="","",VALUE(TRIM(mat!AU108)))</f>
        <v/>
      </c>
      <c r="AY108" s="100" t="str">
        <f>IF(mat!AV108="","",VALUE(TRIM(mat!AV108)))</f>
        <v/>
      </c>
      <c r="AZ108" s="100" t="str">
        <f>IF(mat!AW108="","",VALUE(TRIM(mat!AW108)))</f>
        <v/>
      </c>
      <c r="BA108" s="100" t="str">
        <f>IF(mat!AX108="","",VALUE(TRIM(mat!AX108)))</f>
        <v/>
      </c>
      <c r="BB108" s="100" t="str">
        <f>IF(mat!AY108="","",VALUE(TRIM(mat!AY108)))</f>
        <v/>
      </c>
      <c r="BC108" s="100" t="str">
        <f>IF(mat!AZ108="","",VALUE(TRIM(mat!AZ108)))</f>
        <v/>
      </c>
      <c r="BD108" s="100" t="str">
        <f>IF(mat!BA108="","",VALUE(TRIM(mat!BA108)))</f>
        <v/>
      </c>
      <c r="BE108" s="100" t="str">
        <f>IF(mat!BB108="","",VALUE(TRIM(mat!BB108)))</f>
        <v/>
      </c>
    </row>
    <row r="109" spans="1:57" s="101" customFormat="1">
      <c r="A109" s="100">
        <f t="shared" si="11"/>
        <v>109</v>
      </c>
      <c r="B109" s="100">
        <f t="shared" si="12"/>
        <v>6</v>
      </c>
      <c r="C109" s="100" t="str">
        <f t="shared" si="13"/>
        <v>右側方境界</v>
      </c>
      <c r="D109" s="100" t="str">
        <f>TRIM(mat!A109)</f>
        <v>SIDE-BOUN</v>
      </c>
      <c r="E109" s="100">
        <f>VALUE(TRIM(mat!B109))</f>
        <v>20214</v>
      </c>
      <c r="F109" s="100">
        <f>VALUE(TRIM(mat!C109))</f>
        <v>6</v>
      </c>
      <c r="G109" s="100" t="str">
        <f>TRIM(mat!D109)</f>
        <v>右側方境界###右側方粘性境界要素(13)</v>
      </c>
      <c r="H109" s="100">
        <f>IF(mat!E109="","",VALUE(TRIM(mat!E109)))</f>
        <v>1.8</v>
      </c>
      <c r="I109" s="100">
        <f>IF(mat!F109="","",VALUE(TRIM(mat!F109)))</f>
        <v>189</v>
      </c>
      <c r="J109" s="100">
        <f>IF(mat!G109="","",VALUE(TRIM(mat!G109)))</f>
        <v>1662</v>
      </c>
      <c r="K109" s="100">
        <f>IF(mat!H109="","",VALUE(TRIM(mat!H109)))</f>
        <v>5</v>
      </c>
      <c r="L109" s="100" t="str">
        <f>IF(mat!I109="","",VALUE(TRIM(mat!I109)))</f>
        <v/>
      </c>
      <c r="M109" s="100" t="str">
        <f>IF(mat!J109="","",VALUE(TRIM(mat!J109)))</f>
        <v/>
      </c>
      <c r="N109" s="100" t="str">
        <f>IF(mat!K109="","",VALUE(TRIM(mat!K109)))</f>
        <v/>
      </c>
      <c r="O109" s="100" t="str">
        <f>IF(mat!L109="","",VALUE(TRIM(mat!L109)))</f>
        <v/>
      </c>
      <c r="P109" s="100" t="str">
        <f>IF(mat!M109="","",VALUE(TRIM(mat!M109)))</f>
        <v/>
      </c>
      <c r="Q109" s="100" t="str">
        <f>IF(mat!N109="","",VALUE(TRIM(mat!N109)))</f>
        <v/>
      </c>
      <c r="R109" s="100" t="str">
        <f>IF(mat!O109="","",VALUE(TRIM(mat!O109)))</f>
        <v/>
      </c>
      <c r="S109" s="100" t="str">
        <f>IF(mat!P109="","",VALUE(TRIM(mat!P109)))</f>
        <v/>
      </c>
      <c r="T109" s="100" t="str">
        <f>IF(mat!Q109="","",VALUE(TRIM(mat!Q109)))</f>
        <v/>
      </c>
      <c r="U109" s="100" t="str">
        <f>IF(mat!R109="","",VALUE(TRIM(mat!R109)))</f>
        <v/>
      </c>
      <c r="V109" s="100" t="str">
        <f>IF(mat!S109="","",VALUE(TRIM(mat!S109)))</f>
        <v/>
      </c>
      <c r="W109" s="100" t="str">
        <f>IF(mat!T109="","",VALUE(TRIM(mat!T109)))</f>
        <v/>
      </c>
      <c r="X109" s="100" t="str">
        <f>IF(mat!U109="","",VALUE(TRIM(mat!U109)))</f>
        <v/>
      </c>
      <c r="Y109" s="100" t="str">
        <f>IF(mat!V109="","",VALUE(TRIM(mat!V109)))</f>
        <v/>
      </c>
      <c r="Z109" s="100" t="str">
        <f>IF(mat!W109="","",VALUE(TRIM(mat!W109)))</f>
        <v/>
      </c>
      <c r="AA109" s="100" t="str">
        <f>IF(mat!X109="","",VALUE(TRIM(mat!X109)))</f>
        <v/>
      </c>
      <c r="AB109" s="100" t="str">
        <f>IF(mat!Y109="","",VALUE(TRIM(mat!Y109)))</f>
        <v/>
      </c>
      <c r="AC109" s="100" t="str">
        <f>IF(mat!Z109="","",VALUE(TRIM(mat!Z109)))</f>
        <v/>
      </c>
      <c r="AD109" s="100" t="str">
        <f>IF(mat!AA109="","",VALUE(TRIM(mat!AA109)))</f>
        <v/>
      </c>
      <c r="AE109" s="100" t="str">
        <f>IF(mat!AB109="","",VALUE(TRIM(mat!AB109)))</f>
        <v/>
      </c>
      <c r="AF109" s="100" t="str">
        <f>IF(mat!AC109="","",VALUE(TRIM(mat!AC109)))</f>
        <v/>
      </c>
      <c r="AG109" s="100" t="str">
        <f>IF(mat!AD109="","",VALUE(TRIM(mat!AD109)))</f>
        <v/>
      </c>
      <c r="AH109" s="100" t="str">
        <f>IF(mat!AE109="","",VALUE(TRIM(mat!AE109)))</f>
        <v/>
      </c>
      <c r="AI109" s="100" t="str">
        <f>IF(mat!AF109="","",VALUE(TRIM(mat!AF109)))</f>
        <v/>
      </c>
      <c r="AJ109" s="100" t="str">
        <f>IF(mat!AG109="","",VALUE(TRIM(mat!AG109)))</f>
        <v/>
      </c>
      <c r="AK109" s="100" t="str">
        <f>IF(mat!AH109="","",VALUE(TRIM(mat!AH109)))</f>
        <v/>
      </c>
      <c r="AL109" s="100" t="str">
        <f>IF(mat!AI109="","",VALUE(TRIM(mat!AI109)))</f>
        <v/>
      </c>
      <c r="AM109" s="100" t="str">
        <f>IF(mat!AJ109="","",VALUE(TRIM(mat!AJ109)))</f>
        <v/>
      </c>
      <c r="AN109" s="100" t="str">
        <f>IF(mat!AK109="","",VALUE(TRIM(mat!AK109)))</f>
        <v/>
      </c>
      <c r="AO109" s="100" t="str">
        <f>IF(mat!AL109="","",VALUE(TRIM(mat!AL109)))</f>
        <v/>
      </c>
      <c r="AP109" s="100" t="str">
        <f>IF(mat!AM109="","",VALUE(TRIM(mat!AM109)))</f>
        <v/>
      </c>
      <c r="AQ109" s="100" t="str">
        <f>IF(mat!AN109="","",VALUE(TRIM(mat!AN109)))</f>
        <v/>
      </c>
      <c r="AR109" s="100" t="str">
        <f>IF(mat!AO109="","",VALUE(TRIM(mat!AO109)))</f>
        <v/>
      </c>
      <c r="AS109" s="100" t="str">
        <f>IF(mat!AP109="","",VALUE(TRIM(mat!AP109)))</f>
        <v/>
      </c>
      <c r="AT109" s="100" t="str">
        <f>IF(mat!AQ109="","",VALUE(TRIM(mat!AQ109)))</f>
        <v/>
      </c>
      <c r="AU109" s="100" t="str">
        <f>IF(mat!AR109="","",VALUE(TRIM(mat!AR109)))</f>
        <v/>
      </c>
      <c r="AV109" s="100" t="str">
        <f>IF(mat!AS109="","",VALUE(TRIM(mat!AS109)))</f>
        <v/>
      </c>
      <c r="AW109" s="100" t="str">
        <f>IF(mat!AT109="","",VALUE(TRIM(mat!AT109)))</f>
        <v/>
      </c>
      <c r="AX109" s="100" t="str">
        <f>IF(mat!AU109="","",VALUE(TRIM(mat!AU109)))</f>
        <v/>
      </c>
      <c r="AY109" s="100" t="str">
        <f>IF(mat!AV109="","",VALUE(TRIM(mat!AV109)))</f>
        <v/>
      </c>
      <c r="AZ109" s="100" t="str">
        <f>IF(mat!AW109="","",VALUE(TRIM(mat!AW109)))</f>
        <v/>
      </c>
      <c r="BA109" s="100" t="str">
        <f>IF(mat!AX109="","",VALUE(TRIM(mat!AX109)))</f>
        <v/>
      </c>
      <c r="BB109" s="100" t="str">
        <f>IF(mat!AY109="","",VALUE(TRIM(mat!AY109)))</f>
        <v/>
      </c>
      <c r="BC109" s="100" t="str">
        <f>IF(mat!AZ109="","",VALUE(TRIM(mat!AZ109)))</f>
        <v/>
      </c>
      <c r="BD109" s="100" t="str">
        <f>IF(mat!BA109="","",VALUE(TRIM(mat!BA109)))</f>
        <v/>
      </c>
      <c r="BE109" s="100" t="str">
        <f>IF(mat!BB109="","",VALUE(TRIM(mat!BB109)))</f>
        <v/>
      </c>
    </row>
    <row r="110" spans="1:57" s="101" customFormat="1">
      <c r="A110" s="100">
        <f t="shared" si="11"/>
        <v>110</v>
      </c>
      <c r="B110" s="100">
        <f t="shared" si="12"/>
        <v>6</v>
      </c>
      <c r="C110" s="100" t="str">
        <f t="shared" si="13"/>
        <v>右側方境界</v>
      </c>
      <c r="D110" s="100" t="str">
        <f>TRIM(mat!A110)</f>
        <v>SIDE-BOUN</v>
      </c>
      <c r="E110" s="100">
        <f>VALUE(TRIM(mat!B110))</f>
        <v>20215</v>
      </c>
      <c r="F110" s="100">
        <f>VALUE(TRIM(mat!C110))</f>
        <v>6</v>
      </c>
      <c r="G110" s="100" t="str">
        <f>TRIM(mat!D110)</f>
        <v>右側方境界###右側方粘性境界要素(14)</v>
      </c>
      <c r="H110" s="100">
        <f>IF(mat!E110="","",VALUE(TRIM(mat!E110)))</f>
        <v>1.8</v>
      </c>
      <c r="I110" s="100">
        <f>IF(mat!F110="","",VALUE(TRIM(mat!F110)))</f>
        <v>191.2</v>
      </c>
      <c r="J110" s="100">
        <f>IF(mat!G110="","",VALUE(TRIM(mat!G110)))</f>
        <v>1663</v>
      </c>
      <c r="K110" s="100">
        <f>IF(mat!H110="","",VALUE(TRIM(mat!H110)))</f>
        <v>5</v>
      </c>
      <c r="L110" s="100" t="str">
        <f>IF(mat!I110="","",VALUE(TRIM(mat!I110)))</f>
        <v/>
      </c>
      <c r="M110" s="100" t="str">
        <f>IF(mat!J110="","",VALUE(TRIM(mat!J110)))</f>
        <v/>
      </c>
      <c r="N110" s="100" t="str">
        <f>IF(mat!K110="","",VALUE(TRIM(mat!K110)))</f>
        <v/>
      </c>
      <c r="O110" s="100" t="str">
        <f>IF(mat!L110="","",VALUE(TRIM(mat!L110)))</f>
        <v/>
      </c>
      <c r="P110" s="100" t="str">
        <f>IF(mat!M110="","",VALUE(TRIM(mat!M110)))</f>
        <v/>
      </c>
      <c r="Q110" s="100" t="str">
        <f>IF(mat!N110="","",VALUE(TRIM(mat!N110)))</f>
        <v/>
      </c>
      <c r="R110" s="100" t="str">
        <f>IF(mat!O110="","",VALUE(TRIM(mat!O110)))</f>
        <v/>
      </c>
      <c r="S110" s="100" t="str">
        <f>IF(mat!P110="","",VALUE(TRIM(mat!P110)))</f>
        <v/>
      </c>
      <c r="T110" s="100" t="str">
        <f>IF(mat!Q110="","",VALUE(TRIM(mat!Q110)))</f>
        <v/>
      </c>
      <c r="U110" s="100" t="str">
        <f>IF(mat!R110="","",VALUE(TRIM(mat!R110)))</f>
        <v/>
      </c>
      <c r="V110" s="100" t="str">
        <f>IF(mat!S110="","",VALUE(TRIM(mat!S110)))</f>
        <v/>
      </c>
      <c r="W110" s="100" t="str">
        <f>IF(mat!T110="","",VALUE(TRIM(mat!T110)))</f>
        <v/>
      </c>
      <c r="X110" s="100" t="str">
        <f>IF(mat!U110="","",VALUE(TRIM(mat!U110)))</f>
        <v/>
      </c>
      <c r="Y110" s="100" t="str">
        <f>IF(mat!V110="","",VALUE(TRIM(mat!V110)))</f>
        <v/>
      </c>
      <c r="Z110" s="100" t="str">
        <f>IF(mat!W110="","",VALUE(TRIM(mat!W110)))</f>
        <v/>
      </c>
      <c r="AA110" s="100" t="str">
        <f>IF(mat!X110="","",VALUE(TRIM(mat!X110)))</f>
        <v/>
      </c>
      <c r="AB110" s="100" t="str">
        <f>IF(mat!Y110="","",VALUE(TRIM(mat!Y110)))</f>
        <v/>
      </c>
      <c r="AC110" s="100" t="str">
        <f>IF(mat!Z110="","",VALUE(TRIM(mat!Z110)))</f>
        <v/>
      </c>
      <c r="AD110" s="100" t="str">
        <f>IF(mat!AA110="","",VALUE(TRIM(mat!AA110)))</f>
        <v/>
      </c>
      <c r="AE110" s="100" t="str">
        <f>IF(mat!AB110="","",VALUE(TRIM(mat!AB110)))</f>
        <v/>
      </c>
      <c r="AF110" s="100" t="str">
        <f>IF(mat!AC110="","",VALUE(TRIM(mat!AC110)))</f>
        <v/>
      </c>
      <c r="AG110" s="100" t="str">
        <f>IF(mat!AD110="","",VALUE(TRIM(mat!AD110)))</f>
        <v/>
      </c>
      <c r="AH110" s="100" t="str">
        <f>IF(mat!AE110="","",VALUE(TRIM(mat!AE110)))</f>
        <v/>
      </c>
      <c r="AI110" s="100" t="str">
        <f>IF(mat!AF110="","",VALUE(TRIM(mat!AF110)))</f>
        <v/>
      </c>
      <c r="AJ110" s="100" t="str">
        <f>IF(mat!AG110="","",VALUE(TRIM(mat!AG110)))</f>
        <v/>
      </c>
      <c r="AK110" s="100" t="str">
        <f>IF(mat!AH110="","",VALUE(TRIM(mat!AH110)))</f>
        <v/>
      </c>
      <c r="AL110" s="100" t="str">
        <f>IF(mat!AI110="","",VALUE(TRIM(mat!AI110)))</f>
        <v/>
      </c>
      <c r="AM110" s="100" t="str">
        <f>IF(mat!AJ110="","",VALUE(TRIM(mat!AJ110)))</f>
        <v/>
      </c>
      <c r="AN110" s="100" t="str">
        <f>IF(mat!AK110="","",VALUE(TRIM(mat!AK110)))</f>
        <v/>
      </c>
      <c r="AO110" s="100" t="str">
        <f>IF(mat!AL110="","",VALUE(TRIM(mat!AL110)))</f>
        <v/>
      </c>
      <c r="AP110" s="100" t="str">
        <f>IF(mat!AM110="","",VALUE(TRIM(mat!AM110)))</f>
        <v/>
      </c>
      <c r="AQ110" s="100" t="str">
        <f>IF(mat!AN110="","",VALUE(TRIM(mat!AN110)))</f>
        <v/>
      </c>
      <c r="AR110" s="100" t="str">
        <f>IF(mat!AO110="","",VALUE(TRIM(mat!AO110)))</f>
        <v/>
      </c>
      <c r="AS110" s="100" t="str">
        <f>IF(mat!AP110="","",VALUE(TRIM(mat!AP110)))</f>
        <v/>
      </c>
      <c r="AT110" s="100" t="str">
        <f>IF(mat!AQ110="","",VALUE(TRIM(mat!AQ110)))</f>
        <v/>
      </c>
      <c r="AU110" s="100" t="str">
        <f>IF(mat!AR110="","",VALUE(TRIM(mat!AR110)))</f>
        <v/>
      </c>
      <c r="AV110" s="100" t="str">
        <f>IF(mat!AS110="","",VALUE(TRIM(mat!AS110)))</f>
        <v/>
      </c>
      <c r="AW110" s="100" t="str">
        <f>IF(mat!AT110="","",VALUE(TRIM(mat!AT110)))</f>
        <v/>
      </c>
      <c r="AX110" s="100" t="str">
        <f>IF(mat!AU110="","",VALUE(TRIM(mat!AU110)))</f>
        <v/>
      </c>
      <c r="AY110" s="100" t="str">
        <f>IF(mat!AV110="","",VALUE(TRIM(mat!AV110)))</f>
        <v/>
      </c>
      <c r="AZ110" s="100" t="str">
        <f>IF(mat!AW110="","",VALUE(TRIM(mat!AW110)))</f>
        <v/>
      </c>
      <c r="BA110" s="100" t="str">
        <f>IF(mat!AX110="","",VALUE(TRIM(mat!AX110)))</f>
        <v/>
      </c>
      <c r="BB110" s="100" t="str">
        <f>IF(mat!AY110="","",VALUE(TRIM(mat!AY110)))</f>
        <v/>
      </c>
      <c r="BC110" s="100" t="str">
        <f>IF(mat!AZ110="","",VALUE(TRIM(mat!AZ110)))</f>
        <v/>
      </c>
      <c r="BD110" s="100" t="str">
        <f>IF(mat!BA110="","",VALUE(TRIM(mat!BA110)))</f>
        <v/>
      </c>
      <c r="BE110" s="100" t="str">
        <f>IF(mat!BB110="","",VALUE(TRIM(mat!BB110)))</f>
        <v/>
      </c>
    </row>
    <row r="111" spans="1:57" s="101" customFormat="1">
      <c r="A111" s="100">
        <f t="shared" si="11"/>
        <v>111</v>
      </c>
      <c r="B111" s="100">
        <f t="shared" si="12"/>
        <v>6</v>
      </c>
      <c r="C111" s="100" t="str">
        <f t="shared" si="13"/>
        <v>右側方境界</v>
      </c>
      <c r="D111" s="100" t="str">
        <f>TRIM(mat!A111)</f>
        <v>SIDE-BOUN</v>
      </c>
      <c r="E111" s="100">
        <f>VALUE(TRIM(mat!B111))</f>
        <v>20216</v>
      </c>
      <c r="F111" s="100">
        <f>VALUE(TRIM(mat!C111))</f>
        <v>6</v>
      </c>
      <c r="G111" s="100" t="str">
        <f>TRIM(mat!D111)</f>
        <v>右側方境界###右側方粘性境界要素(15)</v>
      </c>
      <c r="H111" s="100">
        <f>IF(mat!E111="","",VALUE(TRIM(mat!E111)))</f>
        <v>1.8</v>
      </c>
      <c r="I111" s="100">
        <f>IF(mat!F111="","",VALUE(TRIM(mat!F111)))</f>
        <v>251.8</v>
      </c>
      <c r="J111" s="100">
        <f>IF(mat!G111="","",VALUE(TRIM(mat!G111)))</f>
        <v>1673</v>
      </c>
      <c r="K111" s="100">
        <f>IF(mat!H111="","",VALUE(TRIM(mat!H111)))</f>
        <v>5</v>
      </c>
      <c r="L111" s="100" t="str">
        <f>IF(mat!I111="","",VALUE(TRIM(mat!I111)))</f>
        <v/>
      </c>
      <c r="M111" s="100" t="str">
        <f>IF(mat!J111="","",VALUE(TRIM(mat!J111)))</f>
        <v/>
      </c>
      <c r="N111" s="100" t="str">
        <f>IF(mat!K111="","",VALUE(TRIM(mat!K111)))</f>
        <v/>
      </c>
      <c r="O111" s="100" t="str">
        <f>IF(mat!L111="","",VALUE(TRIM(mat!L111)))</f>
        <v/>
      </c>
      <c r="P111" s="100" t="str">
        <f>IF(mat!M111="","",VALUE(TRIM(mat!M111)))</f>
        <v/>
      </c>
      <c r="Q111" s="100" t="str">
        <f>IF(mat!N111="","",VALUE(TRIM(mat!N111)))</f>
        <v/>
      </c>
      <c r="R111" s="100" t="str">
        <f>IF(mat!O111="","",VALUE(TRIM(mat!O111)))</f>
        <v/>
      </c>
      <c r="S111" s="100" t="str">
        <f>IF(mat!P111="","",VALUE(TRIM(mat!P111)))</f>
        <v/>
      </c>
      <c r="T111" s="100" t="str">
        <f>IF(mat!Q111="","",VALUE(TRIM(mat!Q111)))</f>
        <v/>
      </c>
      <c r="U111" s="100" t="str">
        <f>IF(mat!R111="","",VALUE(TRIM(mat!R111)))</f>
        <v/>
      </c>
      <c r="V111" s="100" t="str">
        <f>IF(mat!S111="","",VALUE(TRIM(mat!S111)))</f>
        <v/>
      </c>
      <c r="W111" s="100" t="str">
        <f>IF(mat!T111="","",VALUE(TRIM(mat!T111)))</f>
        <v/>
      </c>
      <c r="X111" s="100" t="str">
        <f>IF(mat!U111="","",VALUE(TRIM(mat!U111)))</f>
        <v/>
      </c>
      <c r="Y111" s="100" t="str">
        <f>IF(mat!V111="","",VALUE(TRIM(mat!V111)))</f>
        <v/>
      </c>
      <c r="Z111" s="100" t="str">
        <f>IF(mat!W111="","",VALUE(TRIM(mat!W111)))</f>
        <v/>
      </c>
      <c r="AA111" s="100" t="str">
        <f>IF(mat!X111="","",VALUE(TRIM(mat!X111)))</f>
        <v/>
      </c>
      <c r="AB111" s="100" t="str">
        <f>IF(mat!Y111="","",VALUE(TRIM(mat!Y111)))</f>
        <v/>
      </c>
      <c r="AC111" s="100" t="str">
        <f>IF(mat!Z111="","",VALUE(TRIM(mat!Z111)))</f>
        <v/>
      </c>
      <c r="AD111" s="100" t="str">
        <f>IF(mat!AA111="","",VALUE(TRIM(mat!AA111)))</f>
        <v/>
      </c>
      <c r="AE111" s="100" t="str">
        <f>IF(mat!AB111="","",VALUE(TRIM(mat!AB111)))</f>
        <v/>
      </c>
      <c r="AF111" s="100" t="str">
        <f>IF(mat!AC111="","",VALUE(TRIM(mat!AC111)))</f>
        <v/>
      </c>
      <c r="AG111" s="100" t="str">
        <f>IF(mat!AD111="","",VALUE(TRIM(mat!AD111)))</f>
        <v/>
      </c>
      <c r="AH111" s="100" t="str">
        <f>IF(mat!AE111="","",VALUE(TRIM(mat!AE111)))</f>
        <v/>
      </c>
      <c r="AI111" s="100" t="str">
        <f>IF(mat!AF111="","",VALUE(TRIM(mat!AF111)))</f>
        <v/>
      </c>
      <c r="AJ111" s="100" t="str">
        <f>IF(mat!AG111="","",VALUE(TRIM(mat!AG111)))</f>
        <v/>
      </c>
      <c r="AK111" s="100" t="str">
        <f>IF(mat!AH111="","",VALUE(TRIM(mat!AH111)))</f>
        <v/>
      </c>
      <c r="AL111" s="100" t="str">
        <f>IF(mat!AI111="","",VALUE(TRIM(mat!AI111)))</f>
        <v/>
      </c>
      <c r="AM111" s="100" t="str">
        <f>IF(mat!AJ111="","",VALUE(TRIM(mat!AJ111)))</f>
        <v/>
      </c>
      <c r="AN111" s="100" t="str">
        <f>IF(mat!AK111="","",VALUE(TRIM(mat!AK111)))</f>
        <v/>
      </c>
      <c r="AO111" s="100" t="str">
        <f>IF(mat!AL111="","",VALUE(TRIM(mat!AL111)))</f>
        <v/>
      </c>
      <c r="AP111" s="100" t="str">
        <f>IF(mat!AM111="","",VALUE(TRIM(mat!AM111)))</f>
        <v/>
      </c>
      <c r="AQ111" s="100" t="str">
        <f>IF(mat!AN111="","",VALUE(TRIM(mat!AN111)))</f>
        <v/>
      </c>
      <c r="AR111" s="100" t="str">
        <f>IF(mat!AO111="","",VALUE(TRIM(mat!AO111)))</f>
        <v/>
      </c>
      <c r="AS111" s="100" t="str">
        <f>IF(mat!AP111="","",VALUE(TRIM(mat!AP111)))</f>
        <v/>
      </c>
      <c r="AT111" s="100" t="str">
        <f>IF(mat!AQ111="","",VALUE(TRIM(mat!AQ111)))</f>
        <v/>
      </c>
      <c r="AU111" s="100" t="str">
        <f>IF(mat!AR111="","",VALUE(TRIM(mat!AR111)))</f>
        <v/>
      </c>
      <c r="AV111" s="100" t="str">
        <f>IF(mat!AS111="","",VALUE(TRIM(mat!AS111)))</f>
        <v/>
      </c>
      <c r="AW111" s="100" t="str">
        <f>IF(mat!AT111="","",VALUE(TRIM(mat!AT111)))</f>
        <v/>
      </c>
      <c r="AX111" s="100" t="str">
        <f>IF(mat!AU111="","",VALUE(TRIM(mat!AU111)))</f>
        <v/>
      </c>
      <c r="AY111" s="100" t="str">
        <f>IF(mat!AV111="","",VALUE(TRIM(mat!AV111)))</f>
        <v/>
      </c>
      <c r="AZ111" s="100" t="str">
        <f>IF(mat!AW111="","",VALUE(TRIM(mat!AW111)))</f>
        <v/>
      </c>
      <c r="BA111" s="100" t="str">
        <f>IF(mat!AX111="","",VALUE(TRIM(mat!AX111)))</f>
        <v/>
      </c>
      <c r="BB111" s="100" t="str">
        <f>IF(mat!AY111="","",VALUE(TRIM(mat!AY111)))</f>
        <v/>
      </c>
      <c r="BC111" s="100" t="str">
        <f>IF(mat!AZ111="","",VALUE(TRIM(mat!AZ111)))</f>
        <v/>
      </c>
      <c r="BD111" s="100" t="str">
        <f>IF(mat!BA111="","",VALUE(TRIM(mat!BA111)))</f>
        <v/>
      </c>
      <c r="BE111" s="100" t="str">
        <f>IF(mat!BB111="","",VALUE(TRIM(mat!BB111)))</f>
        <v/>
      </c>
    </row>
    <row r="112" spans="1:57" s="101" customFormat="1">
      <c r="A112" s="100">
        <f t="shared" si="11"/>
        <v>112</v>
      </c>
      <c r="B112" s="100">
        <f t="shared" si="12"/>
        <v>6</v>
      </c>
      <c r="C112" s="100" t="str">
        <f t="shared" si="13"/>
        <v>右側方境界</v>
      </c>
      <c r="D112" s="100" t="str">
        <f>TRIM(mat!A112)</f>
        <v>SIDE-BOUN</v>
      </c>
      <c r="E112" s="100">
        <f>VALUE(TRIM(mat!B112))</f>
        <v>20217</v>
      </c>
      <c r="F112" s="100">
        <f>VALUE(TRIM(mat!C112))</f>
        <v>6</v>
      </c>
      <c r="G112" s="100" t="str">
        <f>TRIM(mat!D112)</f>
        <v>右側方境界###右側方粘性境界要素(16)</v>
      </c>
      <c r="H112" s="100">
        <f>IF(mat!E112="","",VALUE(TRIM(mat!E112)))</f>
        <v>1.8</v>
      </c>
      <c r="I112" s="100">
        <f>IF(mat!F112="","",VALUE(TRIM(mat!F112)))</f>
        <v>253.9</v>
      </c>
      <c r="J112" s="100">
        <f>IF(mat!G112="","",VALUE(TRIM(mat!G112)))</f>
        <v>1674</v>
      </c>
      <c r="K112" s="100">
        <f>IF(mat!H112="","",VALUE(TRIM(mat!H112)))</f>
        <v>5</v>
      </c>
      <c r="L112" s="100" t="str">
        <f>IF(mat!I112="","",VALUE(TRIM(mat!I112)))</f>
        <v/>
      </c>
      <c r="M112" s="100" t="str">
        <f>IF(mat!J112="","",VALUE(TRIM(mat!J112)))</f>
        <v/>
      </c>
      <c r="N112" s="100" t="str">
        <f>IF(mat!K112="","",VALUE(TRIM(mat!K112)))</f>
        <v/>
      </c>
      <c r="O112" s="100" t="str">
        <f>IF(mat!L112="","",VALUE(TRIM(mat!L112)))</f>
        <v/>
      </c>
      <c r="P112" s="100" t="str">
        <f>IF(mat!M112="","",VALUE(TRIM(mat!M112)))</f>
        <v/>
      </c>
      <c r="Q112" s="100" t="str">
        <f>IF(mat!N112="","",VALUE(TRIM(mat!N112)))</f>
        <v/>
      </c>
      <c r="R112" s="100" t="str">
        <f>IF(mat!O112="","",VALUE(TRIM(mat!O112)))</f>
        <v/>
      </c>
      <c r="S112" s="100" t="str">
        <f>IF(mat!P112="","",VALUE(TRIM(mat!P112)))</f>
        <v/>
      </c>
      <c r="T112" s="100" t="str">
        <f>IF(mat!Q112="","",VALUE(TRIM(mat!Q112)))</f>
        <v/>
      </c>
      <c r="U112" s="100" t="str">
        <f>IF(mat!R112="","",VALUE(TRIM(mat!R112)))</f>
        <v/>
      </c>
      <c r="V112" s="100" t="str">
        <f>IF(mat!S112="","",VALUE(TRIM(mat!S112)))</f>
        <v/>
      </c>
      <c r="W112" s="100" t="str">
        <f>IF(mat!T112="","",VALUE(TRIM(mat!T112)))</f>
        <v/>
      </c>
      <c r="X112" s="100" t="str">
        <f>IF(mat!U112="","",VALUE(TRIM(mat!U112)))</f>
        <v/>
      </c>
      <c r="Y112" s="100" t="str">
        <f>IF(mat!V112="","",VALUE(TRIM(mat!V112)))</f>
        <v/>
      </c>
      <c r="Z112" s="100" t="str">
        <f>IF(mat!W112="","",VALUE(TRIM(mat!W112)))</f>
        <v/>
      </c>
      <c r="AA112" s="100" t="str">
        <f>IF(mat!X112="","",VALUE(TRIM(mat!X112)))</f>
        <v/>
      </c>
      <c r="AB112" s="100" t="str">
        <f>IF(mat!Y112="","",VALUE(TRIM(mat!Y112)))</f>
        <v/>
      </c>
      <c r="AC112" s="100" t="str">
        <f>IF(mat!Z112="","",VALUE(TRIM(mat!Z112)))</f>
        <v/>
      </c>
      <c r="AD112" s="100" t="str">
        <f>IF(mat!AA112="","",VALUE(TRIM(mat!AA112)))</f>
        <v/>
      </c>
      <c r="AE112" s="100" t="str">
        <f>IF(mat!AB112="","",VALUE(TRIM(mat!AB112)))</f>
        <v/>
      </c>
      <c r="AF112" s="100" t="str">
        <f>IF(mat!AC112="","",VALUE(TRIM(mat!AC112)))</f>
        <v/>
      </c>
      <c r="AG112" s="100" t="str">
        <f>IF(mat!AD112="","",VALUE(TRIM(mat!AD112)))</f>
        <v/>
      </c>
      <c r="AH112" s="100" t="str">
        <f>IF(mat!AE112="","",VALUE(TRIM(mat!AE112)))</f>
        <v/>
      </c>
      <c r="AI112" s="100" t="str">
        <f>IF(mat!AF112="","",VALUE(TRIM(mat!AF112)))</f>
        <v/>
      </c>
      <c r="AJ112" s="100" t="str">
        <f>IF(mat!AG112="","",VALUE(TRIM(mat!AG112)))</f>
        <v/>
      </c>
      <c r="AK112" s="100" t="str">
        <f>IF(mat!AH112="","",VALUE(TRIM(mat!AH112)))</f>
        <v/>
      </c>
      <c r="AL112" s="100" t="str">
        <f>IF(mat!AI112="","",VALUE(TRIM(mat!AI112)))</f>
        <v/>
      </c>
      <c r="AM112" s="100" t="str">
        <f>IF(mat!AJ112="","",VALUE(TRIM(mat!AJ112)))</f>
        <v/>
      </c>
      <c r="AN112" s="100" t="str">
        <f>IF(mat!AK112="","",VALUE(TRIM(mat!AK112)))</f>
        <v/>
      </c>
      <c r="AO112" s="100" t="str">
        <f>IF(mat!AL112="","",VALUE(TRIM(mat!AL112)))</f>
        <v/>
      </c>
      <c r="AP112" s="100" t="str">
        <f>IF(mat!AM112="","",VALUE(TRIM(mat!AM112)))</f>
        <v/>
      </c>
      <c r="AQ112" s="100" t="str">
        <f>IF(mat!AN112="","",VALUE(TRIM(mat!AN112)))</f>
        <v/>
      </c>
      <c r="AR112" s="100" t="str">
        <f>IF(mat!AO112="","",VALUE(TRIM(mat!AO112)))</f>
        <v/>
      </c>
      <c r="AS112" s="100" t="str">
        <f>IF(mat!AP112="","",VALUE(TRIM(mat!AP112)))</f>
        <v/>
      </c>
      <c r="AT112" s="100" t="str">
        <f>IF(mat!AQ112="","",VALUE(TRIM(mat!AQ112)))</f>
        <v/>
      </c>
      <c r="AU112" s="100" t="str">
        <f>IF(mat!AR112="","",VALUE(TRIM(mat!AR112)))</f>
        <v/>
      </c>
      <c r="AV112" s="100" t="str">
        <f>IF(mat!AS112="","",VALUE(TRIM(mat!AS112)))</f>
        <v/>
      </c>
      <c r="AW112" s="100" t="str">
        <f>IF(mat!AT112="","",VALUE(TRIM(mat!AT112)))</f>
        <v/>
      </c>
      <c r="AX112" s="100" t="str">
        <f>IF(mat!AU112="","",VALUE(TRIM(mat!AU112)))</f>
        <v/>
      </c>
      <c r="AY112" s="100" t="str">
        <f>IF(mat!AV112="","",VALUE(TRIM(mat!AV112)))</f>
        <v/>
      </c>
      <c r="AZ112" s="100" t="str">
        <f>IF(mat!AW112="","",VALUE(TRIM(mat!AW112)))</f>
        <v/>
      </c>
      <c r="BA112" s="100" t="str">
        <f>IF(mat!AX112="","",VALUE(TRIM(mat!AX112)))</f>
        <v/>
      </c>
      <c r="BB112" s="100" t="str">
        <f>IF(mat!AY112="","",VALUE(TRIM(mat!AY112)))</f>
        <v/>
      </c>
      <c r="BC112" s="100" t="str">
        <f>IF(mat!AZ112="","",VALUE(TRIM(mat!AZ112)))</f>
        <v/>
      </c>
      <c r="BD112" s="100" t="str">
        <f>IF(mat!BA112="","",VALUE(TRIM(mat!BA112)))</f>
        <v/>
      </c>
      <c r="BE112" s="100" t="str">
        <f>IF(mat!BB112="","",VALUE(TRIM(mat!BB112)))</f>
        <v/>
      </c>
    </row>
    <row r="113" spans="1:57" s="101" customFormat="1">
      <c r="A113" s="100">
        <f t="shared" si="11"/>
        <v>113</v>
      </c>
      <c r="B113" s="100">
        <f t="shared" si="12"/>
        <v>6</v>
      </c>
      <c r="C113" s="100" t="str">
        <f t="shared" si="13"/>
        <v>右側方境界</v>
      </c>
      <c r="D113" s="100" t="str">
        <f>TRIM(mat!A113)</f>
        <v>SIDE-BOUN</v>
      </c>
      <c r="E113" s="100">
        <f>VALUE(TRIM(mat!B113))</f>
        <v>20218</v>
      </c>
      <c r="F113" s="100">
        <f>VALUE(TRIM(mat!C113))</f>
        <v>6</v>
      </c>
      <c r="G113" s="100" t="str">
        <f>TRIM(mat!D113)</f>
        <v>右側方境界###右側方粘性境界要素(17)</v>
      </c>
      <c r="H113" s="100">
        <f>IF(mat!E113="","",VALUE(TRIM(mat!E113)))</f>
        <v>1.8</v>
      </c>
      <c r="I113" s="100">
        <f>IF(mat!F113="","",VALUE(TRIM(mat!F113)))</f>
        <v>255.9</v>
      </c>
      <c r="J113" s="100">
        <f>IF(mat!G113="","",VALUE(TRIM(mat!G113)))</f>
        <v>1674</v>
      </c>
      <c r="K113" s="100">
        <f>IF(mat!H113="","",VALUE(TRIM(mat!H113)))</f>
        <v>5</v>
      </c>
      <c r="L113" s="100" t="str">
        <f>IF(mat!I113="","",VALUE(TRIM(mat!I113)))</f>
        <v/>
      </c>
      <c r="M113" s="100" t="str">
        <f>IF(mat!J113="","",VALUE(TRIM(mat!J113)))</f>
        <v/>
      </c>
      <c r="N113" s="100" t="str">
        <f>IF(mat!K113="","",VALUE(TRIM(mat!K113)))</f>
        <v/>
      </c>
      <c r="O113" s="100" t="str">
        <f>IF(mat!L113="","",VALUE(TRIM(mat!L113)))</f>
        <v/>
      </c>
      <c r="P113" s="100" t="str">
        <f>IF(mat!M113="","",VALUE(TRIM(mat!M113)))</f>
        <v/>
      </c>
      <c r="Q113" s="100" t="str">
        <f>IF(mat!N113="","",VALUE(TRIM(mat!N113)))</f>
        <v/>
      </c>
      <c r="R113" s="100" t="str">
        <f>IF(mat!O113="","",VALUE(TRIM(mat!O113)))</f>
        <v/>
      </c>
      <c r="S113" s="100" t="str">
        <f>IF(mat!P113="","",VALUE(TRIM(mat!P113)))</f>
        <v/>
      </c>
      <c r="T113" s="100" t="str">
        <f>IF(mat!Q113="","",VALUE(TRIM(mat!Q113)))</f>
        <v/>
      </c>
      <c r="U113" s="100" t="str">
        <f>IF(mat!R113="","",VALUE(TRIM(mat!R113)))</f>
        <v/>
      </c>
      <c r="V113" s="100" t="str">
        <f>IF(mat!S113="","",VALUE(TRIM(mat!S113)))</f>
        <v/>
      </c>
      <c r="W113" s="100" t="str">
        <f>IF(mat!T113="","",VALUE(TRIM(mat!T113)))</f>
        <v/>
      </c>
      <c r="X113" s="100" t="str">
        <f>IF(mat!U113="","",VALUE(TRIM(mat!U113)))</f>
        <v/>
      </c>
      <c r="Y113" s="100" t="str">
        <f>IF(mat!V113="","",VALUE(TRIM(mat!V113)))</f>
        <v/>
      </c>
      <c r="Z113" s="100" t="str">
        <f>IF(mat!W113="","",VALUE(TRIM(mat!W113)))</f>
        <v/>
      </c>
      <c r="AA113" s="100" t="str">
        <f>IF(mat!X113="","",VALUE(TRIM(mat!X113)))</f>
        <v/>
      </c>
      <c r="AB113" s="100" t="str">
        <f>IF(mat!Y113="","",VALUE(TRIM(mat!Y113)))</f>
        <v/>
      </c>
      <c r="AC113" s="100" t="str">
        <f>IF(mat!Z113="","",VALUE(TRIM(mat!Z113)))</f>
        <v/>
      </c>
      <c r="AD113" s="100" t="str">
        <f>IF(mat!AA113="","",VALUE(TRIM(mat!AA113)))</f>
        <v/>
      </c>
      <c r="AE113" s="100" t="str">
        <f>IF(mat!AB113="","",VALUE(TRIM(mat!AB113)))</f>
        <v/>
      </c>
      <c r="AF113" s="100" t="str">
        <f>IF(mat!AC113="","",VALUE(TRIM(mat!AC113)))</f>
        <v/>
      </c>
      <c r="AG113" s="100" t="str">
        <f>IF(mat!AD113="","",VALUE(TRIM(mat!AD113)))</f>
        <v/>
      </c>
      <c r="AH113" s="100" t="str">
        <f>IF(mat!AE113="","",VALUE(TRIM(mat!AE113)))</f>
        <v/>
      </c>
      <c r="AI113" s="100" t="str">
        <f>IF(mat!AF113="","",VALUE(TRIM(mat!AF113)))</f>
        <v/>
      </c>
      <c r="AJ113" s="100" t="str">
        <f>IF(mat!AG113="","",VALUE(TRIM(mat!AG113)))</f>
        <v/>
      </c>
      <c r="AK113" s="100" t="str">
        <f>IF(mat!AH113="","",VALUE(TRIM(mat!AH113)))</f>
        <v/>
      </c>
      <c r="AL113" s="100" t="str">
        <f>IF(mat!AI113="","",VALUE(TRIM(mat!AI113)))</f>
        <v/>
      </c>
      <c r="AM113" s="100" t="str">
        <f>IF(mat!AJ113="","",VALUE(TRIM(mat!AJ113)))</f>
        <v/>
      </c>
      <c r="AN113" s="100" t="str">
        <f>IF(mat!AK113="","",VALUE(TRIM(mat!AK113)))</f>
        <v/>
      </c>
      <c r="AO113" s="100" t="str">
        <f>IF(mat!AL113="","",VALUE(TRIM(mat!AL113)))</f>
        <v/>
      </c>
      <c r="AP113" s="100" t="str">
        <f>IF(mat!AM113="","",VALUE(TRIM(mat!AM113)))</f>
        <v/>
      </c>
      <c r="AQ113" s="100" t="str">
        <f>IF(mat!AN113="","",VALUE(TRIM(mat!AN113)))</f>
        <v/>
      </c>
      <c r="AR113" s="100" t="str">
        <f>IF(mat!AO113="","",VALUE(TRIM(mat!AO113)))</f>
        <v/>
      </c>
      <c r="AS113" s="100" t="str">
        <f>IF(mat!AP113="","",VALUE(TRIM(mat!AP113)))</f>
        <v/>
      </c>
      <c r="AT113" s="100" t="str">
        <f>IF(mat!AQ113="","",VALUE(TRIM(mat!AQ113)))</f>
        <v/>
      </c>
      <c r="AU113" s="100" t="str">
        <f>IF(mat!AR113="","",VALUE(TRIM(mat!AR113)))</f>
        <v/>
      </c>
      <c r="AV113" s="100" t="str">
        <f>IF(mat!AS113="","",VALUE(TRIM(mat!AS113)))</f>
        <v/>
      </c>
      <c r="AW113" s="100" t="str">
        <f>IF(mat!AT113="","",VALUE(TRIM(mat!AT113)))</f>
        <v/>
      </c>
      <c r="AX113" s="100" t="str">
        <f>IF(mat!AU113="","",VALUE(TRIM(mat!AU113)))</f>
        <v/>
      </c>
      <c r="AY113" s="100" t="str">
        <f>IF(mat!AV113="","",VALUE(TRIM(mat!AV113)))</f>
        <v/>
      </c>
      <c r="AZ113" s="100" t="str">
        <f>IF(mat!AW113="","",VALUE(TRIM(mat!AW113)))</f>
        <v/>
      </c>
      <c r="BA113" s="100" t="str">
        <f>IF(mat!AX113="","",VALUE(TRIM(mat!AX113)))</f>
        <v/>
      </c>
      <c r="BB113" s="100" t="str">
        <f>IF(mat!AY113="","",VALUE(TRIM(mat!AY113)))</f>
        <v/>
      </c>
      <c r="BC113" s="100" t="str">
        <f>IF(mat!AZ113="","",VALUE(TRIM(mat!AZ113)))</f>
        <v/>
      </c>
      <c r="BD113" s="100" t="str">
        <f>IF(mat!BA113="","",VALUE(TRIM(mat!BA113)))</f>
        <v/>
      </c>
      <c r="BE113" s="100" t="str">
        <f>IF(mat!BB113="","",VALUE(TRIM(mat!BB113)))</f>
        <v/>
      </c>
    </row>
    <row r="114" spans="1:57" s="101" customFormat="1">
      <c r="A114" s="100">
        <f t="shared" si="11"/>
        <v>114</v>
      </c>
      <c r="B114" s="100">
        <f t="shared" si="12"/>
        <v>6</v>
      </c>
      <c r="C114" s="100" t="str">
        <f t="shared" si="13"/>
        <v>右側方境界</v>
      </c>
      <c r="D114" s="100" t="str">
        <f>TRIM(mat!A114)</f>
        <v>SIDE-BOUN</v>
      </c>
      <c r="E114" s="100">
        <f>VALUE(TRIM(mat!B114))</f>
        <v>20219</v>
      </c>
      <c r="F114" s="100">
        <f>VALUE(TRIM(mat!C114))</f>
        <v>6</v>
      </c>
      <c r="G114" s="100" t="str">
        <f>TRIM(mat!D114)</f>
        <v>右側方境界###右側方粘性境界要素(18)</v>
      </c>
      <c r="H114" s="100">
        <f>IF(mat!E114="","",VALUE(TRIM(mat!E114)))</f>
        <v>1.8</v>
      </c>
      <c r="I114" s="100">
        <f>IF(mat!F114="","",VALUE(TRIM(mat!F114)))</f>
        <v>258</v>
      </c>
      <c r="J114" s="100">
        <f>IF(mat!G114="","",VALUE(TRIM(mat!G114)))</f>
        <v>1675</v>
      </c>
      <c r="K114" s="100">
        <f>IF(mat!H114="","",VALUE(TRIM(mat!H114)))</f>
        <v>5</v>
      </c>
      <c r="L114" s="100" t="str">
        <f>IF(mat!I114="","",VALUE(TRIM(mat!I114)))</f>
        <v/>
      </c>
      <c r="M114" s="100" t="str">
        <f>IF(mat!J114="","",VALUE(TRIM(mat!J114)))</f>
        <v/>
      </c>
      <c r="N114" s="100" t="str">
        <f>IF(mat!K114="","",VALUE(TRIM(mat!K114)))</f>
        <v/>
      </c>
      <c r="O114" s="100" t="str">
        <f>IF(mat!L114="","",VALUE(TRIM(mat!L114)))</f>
        <v/>
      </c>
      <c r="P114" s="100" t="str">
        <f>IF(mat!M114="","",VALUE(TRIM(mat!M114)))</f>
        <v/>
      </c>
      <c r="Q114" s="100" t="str">
        <f>IF(mat!N114="","",VALUE(TRIM(mat!N114)))</f>
        <v/>
      </c>
      <c r="R114" s="100" t="str">
        <f>IF(mat!O114="","",VALUE(TRIM(mat!O114)))</f>
        <v/>
      </c>
      <c r="S114" s="100" t="str">
        <f>IF(mat!P114="","",VALUE(TRIM(mat!P114)))</f>
        <v/>
      </c>
      <c r="T114" s="100" t="str">
        <f>IF(mat!Q114="","",VALUE(TRIM(mat!Q114)))</f>
        <v/>
      </c>
      <c r="U114" s="100" t="str">
        <f>IF(mat!R114="","",VALUE(TRIM(mat!R114)))</f>
        <v/>
      </c>
      <c r="V114" s="100" t="str">
        <f>IF(mat!S114="","",VALUE(TRIM(mat!S114)))</f>
        <v/>
      </c>
      <c r="W114" s="100" t="str">
        <f>IF(mat!T114="","",VALUE(TRIM(mat!T114)))</f>
        <v/>
      </c>
      <c r="X114" s="100" t="str">
        <f>IF(mat!U114="","",VALUE(TRIM(mat!U114)))</f>
        <v/>
      </c>
      <c r="Y114" s="100" t="str">
        <f>IF(mat!V114="","",VALUE(TRIM(mat!V114)))</f>
        <v/>
      </c>
      <c r="Z114" s="100" t="str">
        <f>IF(mat!W114="","",VALUE(TRIM(mat!W114)))</f>
        <v/>
      </c>
      <c r="AA114" s="100" t="str">
        <f>IF(mat!X114="","",VALUE(TRIM(mat!X114)))</f>
        <v/>
      </c>
      <c r="AB114" s="100" t="str">
        <f>IF(mat!Y114="","",VALUE(TRIM(mat!Y114)))</f>
        <v/>
      </c>
      <c r="AC114" s="100" t="str">
        <f>IF(mat!Z114="","",VALUE(TRIM(mat!Z114)))</f>
        <v/>
      </c>
      <c r="AD114" s="100" t="str">
        <f>IF(mat!AA114="","",VALUE(TRIM(mat!AA114)))</f>
        <v/>
      </c>
      <c r="AE114" s="100" t="str">
        <f>IF(mat!AB114="","",VALUE(TRIM(mat!AB114)))</f>
        <v/>
      </c>
      <c r="AF114" s="100" t="str">
        <f>IF(mat!AC114="","",VALUE(TRIM(mat!AC114)))</f>
        <v/>
      </c>
      <c r="AG114" s="100" t="str">
        <f>IF(mat!AD114="","",VALUE(TRIM(mat!AD114)))</f>
        <v/>
      </c>
      <c r="AH114" s="100" t="str">
        <f>IF(mat!AE114="","",VALUE(TRIM(mat!AE114)))</f>
        <v/>
      </c>
      <c r="AI114" s="100" t="str">
        <f>IF(mat!AF114="","",VALUE(TRIM(mat!AF114)))</f>
        <v/>
      </c>
      <c r="AJ114" s="100" t="str">
        <f>IF(mat!AG114="","",VALUE(TRIM(mat!AG114)))</f>
        <v/>
      </c>
      <c r="AK114" s="100" t="str">
        <f>IF(mat!AH114="","",VALUE(TRIM(mat!AH114)))</f>
        <v/>
      </c>
      <c r="AL114" s="100" t="str">
        <f>IF(mat!AI114="","",VALUE(TRIM(mat!AI114)))</f>
        <v/>
      </c>
      <c r="AM114" s="100" t="str">
        <f>IF(mat!AJ114="","",VALUE(TRIM(mat!AJ114)))</f>
        <v/>
      </c>
      <c r="AN114" s="100" t="str">
        <f>IF(mat!AK114="","",VALUE(TRIM(mat!AK114)))</f>
        <v/>
      </c>
      <c r="AO114" s="100" t="str">
        <f>IF(mat!AL114="","",VALUE(TRIM(mat!AL114)))</f>
        <v/>
      </c>
      <c r="AP114" s="100" t="str">
        <f>IF(mat!AM114="","",VALUE(TRIM(mat!AM114)))</f>
        <v/>
      </c>
      <c r="AQ114" s="100" t="str">
        <f>IF(mat!AN114="","",VALUE(TRIM(mat!AN114)))</f>
        <v/>
      </c>
      <c r="AR114" s="100" t="str">
        <f>IF(mat!AO114="","",VALUE(TRIM(mat!AO114)))</f>
        <v/>
      </c>
      <c r="AS114" s="100" t="str">
        <f>IF(mat!AP114="","",VALUE(TRIM(mat!AP114)))</f>
        <v/>
      </c>
      <c r="AT114" s="100" t="str">
        <f>IF(mat!AQ114="","",VALUE(TRIM(mat!AQ114)))</f>
        <v/>
      </c>
      <c r="AU114" s="100" t="str">
        <f>IF(mat!AR114="","",VALUE(TRIM(mat!AR114)))</f>
        <v/>
      </c>
      <c r="AV114" s="100" t="str">
        <f>IF(mat!AS114="","",VALUE(TRIM(mat!AS114)))</f>
        <v/>
      </c>
      <c r="AW114" s="100" t="str">
        <f>IF(mat!AT114="","",VALUE(TRIM(mat!AT114)))</f>
        <v/>
      </c>
      <c r="AX114" s="100" t="str">
        <f>IF(mat!AU114="","",VALUE(TRIM(mat!AU114)))</f>
        <v/>
      </c>
      <c r="AY114" s="100" t="str">
        <f>IF(mat!AV114="","",VALUE(TRIM(mat!AV114)))</f>
        <v/>
      </c>
      <c r="AZ114" s="100" t="str">
        <f>IF(mat!AW114="","",VALUE(TRIM(mat!AW114)))</f>
        <v/>
      </c>
      <c r="BA114" s="100" t="str">
        <f>IF(mat!AX114="","",VALUE(TRIM(mat!AX114)))</f>
        <v/>
      </c>
      <c r="BB114" s="100" t="str">
        <f>IF(mat!AY114="","",VALUE(TRIM(mat!AY114)))</f>
        <v/>
      </c>
      <c r="BC114" s="100" t="str">
        <f>IF(mat!AZ114="","",VALUE(TRIM(mat!AZ114)))</f>
        <v/>
      </c>
      <c r="BD114" s="100" t="str">
        <f>IF(mat!BA114="","",VALUE(TRIM(mat!BA114)))</f>
        <v/>
      </c>
      <c r="BE114" s="100" t="str">
        <f>IF(mat!BB114="","",VALUE(TRIM(mat!BB114)))</f>
        <v/>
      </c>
    </row>
    <row r="115" spans="1:57" s="101" customFormat="1">
      <c r="A115" s="100">
        <f t="shared" si="11"/>
        <v>115</v>
      </c>
      <c r="B115" s="100">
        <f t="shared" si="12"/>
        <v>6</v>
      </c>
      <c r="C115" s="100" t="str">
        <f t="shared" si="13"/>
        <v>右側方境界</v>
      </c>
      <c r="D115" s="100" t="str">
        <f>TRIM(mat!A115)</f>
        <v>SIDE-BOUN</v>
      </c>
      <c r="E115" s="100">
        <f>VALUE(TRIM(mat!B115))</f>
        <v>20220</v>
      </c>
      <c r="F115" s="100">
        <f>VALUE(TRIM(mat!C115))</f>
        <v>6</v>
      </c>
      <c r="G115" s="100" t="str">
        <f>TRIM(mat!D115)</f>
        <v>右側方境界###右側方粘性境界要素(19)</v>
      </c>
      <c r="H115" s="100">
        <f>IF(mat!E115="","",VALUE(TRIM(mat!E115)))</f>
        <v>2</v>
      </c>
      <c r="I115" s="100">
        <f>IF(mat!F115="","",VALUE(TRIM(mat!F115)))</f>
        <v>351.5</v>
      </c>
      <c r="J115" s="100">
        <f>IF(mat!G115="","",VALUE(TRIM(mat!G115)))</f>
        <v>1615</v>
      </c>
      <c r="K115" s="100">
        <f>IF(mat!H115="","",VALUE(TRIM(mat!H115)))</f>
        <v>5</v>
      </c>
      <c r="L115" s="100" t="str">
        <f>IF(mat!I115="","",VALUE(TRIM(mat!I115)))</f>
        <v/>
      </c>
      <c r="M115" s="100" t="str">
        <f>IF(mat!J115="","",VALUE(TRIM(mat!J115)))</f>
        <v/>
      </c>
      <c r="N115" s="100" t="str">
        <f>IF(mat!K115="","",VALUE(TRIM(mat!K115)))</f>
        <v/>
      </c>
      <c r="O115" s="100" t="str">
        <f>IF(mat!L115="","",VALUE(TRIM(mat!L115)))</f>
        <v/>
      </c>
      <c r="P115" s="100" t="str">
        <f>IF(mat!M115="","",VALUE(TRIM(mat!M115)))</f>
        <v/>
      </c>
      <c r="Q115" s="100" t="str">
        <f>IF(mat!N115="","",VALUE(TRIM(mat!N115)))</f>
        <v/>
      </c>
      <c r="R115" s="100" t="str">
        <f>IF(mat!O115="","",VALUE(TRIM(mat!O115)))</f>
        <v/>
      </c>
      <c r="S115" s="100" t="str">
        <f>IF(mat!P115="","",VALUE(TRIM(mat!P115)))</f>
        <v/>
      </c>
      <c r="T115" s="100" t="str">
        <f>IF(mat!Q115="","",VALUE(TRIM(mat!Q115)))</f>
        <v/>
      </c>
      <c r="U115" s="100" t="str">
        <f>IF(mat!R115="","",VALUE(TRIM(mat!R115)))</f>
        <v/>
      </c>
      <c r="V115" s="100" t="str">
        <f>IF(mat!S115="","",VALUE(TRIM(mat!S115)))</f>
        <v/>
      </c>
      <c r="W115" s="100" t="str">
        <f>IF(mat!T115="","",VALUE(TRIM(mat!T115)))</f>
        <v/>
      </c>
      <c r="X115" s="100" t="str">
        <f>IF(mat!U115="","",VALUE(TRIM(mat!U115)))</f>
        <v/>
      </c>
      <c r="Y115" s="100" t="str">
        <f>IF(mat!V115="","",VALUE(TRIM(mat!V115)))</f>
        <v/>
      </c>
      <c r="Z115" s="100" t="str">
        <f>IF(mat!W115="","",VALUE(TRIM(mat!W115)))</f>
        <v/>
      </c>
      <c r="AA115" s="100" t="str">
        <f>IF(mat!X115="","",VALUE(TRIM(mat!X115)))</f>
        <v/>
      </c>
      <c r="AB115" s="100" t="str">
        <f>IF(mat!Y115="","",VALUE(TRIM(mat!Y115)))</f>
        <v/>
      </c>
      <c r="AC115" s="100" t="str">
        <f>IF(mat!Z115="","",VALUE(TRIM(mat!Z115)))</f>
        <v/>
      </c>
      <c r="AD115" s="100" t="str">
        <f>IF(mat!AA115="","",VALUE(TRIM(mat!AA115)))</f>
        <v/>
      </c>
      <c r="AE115" s="100" t="str">
        <f>IF(mat!AB115="","",VALUE(TRIM(mat!AB115)))</f>
        <v/>
      </c>
      <c r="AF115" s="100" t="str">
        <f>IF(mat!AC115="","",VALUE(TRIM(mat!AC115)))</f>
        <v/>
      </c>
      <c r="AG115" s="100" t="str">
        <f>IF(mat!AD115="","",VALUE(TRIM(mat!AD115)))</f>
        <v/>
      </c>
      <c r="AH115" s="100" t="str">
        <f>IF(mat!AE115="","",VALUE(TRIM(mat!AE115)))</f>
        <v/>
      </c>
      <c r="AI115" s="100" t="str">
        <f>IF(mat!AF115="","",VALUE(TRIM(mat!AF115)))</f>
        <v/>
      </c>
      <c r="AJ115" s="100" t="str">
        <f>IF(mat!AG115="","",VALUE(TRIM(mat!AG115)))</f>
        <v/>
      </c>
      <c r="AK115" s="100" t="str">
        <f>IF(mat!AH115="","",VALUE(TRIM(mat!AH115)))</f>
        <v/>
      </c>
      <c r="AL115" s="100" t="str">
        <f>IF(mat!AI115="","",VALUE(TRIM(mat!AI115)))</f>
        <v/>
      </c>
      <c r="AM115" s="100" t="str">
        <f>IF(mat!AJ115="","",VALUE(TRIM(mat!AJ115)))</f>
        <v/>
      </c>
      <c r="AN115" s="100" t="str">
        <f>IF(mat!AK115="","",VALUE(TRIM(mat!AK115)))</f>
        <v/>
      </c>
      <c r="AO115" s="100" t="str">
        <f>IF(mat!AL115="","",VALUE(TRIM(mat!AL115)))</f>
        <v/>
      </c>
      <c r="AP115" s="100" t="str">
        <f>IF(mat!AM115="","",VALUE(TRIM(mat!AM115)))</f>
        <v/>
      </c>
      <c r="AQ115" s="100" t="str">
        <f>IF(mat!AN115="","",VALUE(TRIM(mat!AN115)))</f>
        <v/>
      </c>
      <c r="AR115" s="100" t="str">
        <f>IF(mat!AO115="","",VALUE(TRIM(mat!AO115)))</f>
        <v/>
      </c>
      <c r="AS115" s="100" t="str">
        <f>IF(mat!AP115="","",VALUE(TRIM(mat!AP115)))</f>
        <v/>
      </c>
      <c r="AT115" s="100" t="str">
        <f>IF(mat!AQ115="","",VALUE(TRIM(mat!AQ115)))</f>
        <v/>
      </c>
      <c r="AU115" s="100" t="str">
        <f>IF(mat!AR115="","",VALUE(TRIM(mat!AR115)))</f>
        <v/>
      </c>
      <c r="AV115" s="100" t="str">
        <f>IF(mat!AS115="","",VALUE(TRIM(mat!AS115)))</f>
        <v/>
      </c>
      <c r="AW115" s="100" t="str">
        <f>IF(mat!AT115="","",VALUE(TRIM(mat!AT115)))</f>
        <v/>
      </c>
      <c r="AX115" s="100" t="str">
        <f>IF(mat!AU115="","",VALUE(TRIM(mat!AU115)))</f>
        <v/>
      </c>
      <c r="AY115" s="100" t="str">
        <f>IF(mat!AV115="","",VALUE(TRIM(mat!AV115)))</f>
        <v/>
      </c>
      <c r="AZ115" s="100" t="str">
        <f>IF(mat!AW115="","",VALUE(TRIM(mat!AW115)))</f>
        <v/>
      </c>
      <c r="BA115" s="100" t="str">
        <f>IF(mat!AX115="","",VALUE(TRIM(mat!AX115)))</f>
        <v/>
      </c>
      <c r="BB115" s="100" t="str">
        <f>IF(mat!AY115="","",VALUE(TRIM(mat!AY115)))</f>
        <v/>
      </c>
      <c r="BC115" s="100" t="str">
        <f>IF(mat!AZ115="","",VALUE(TRIM(mat!AZ115)))</f>
        <v/>
      </c>
      <c r="BD115" s="100" t="str">
        <f>IF(mat!BA115="","",VALUE(TRIM(mat!BA115)))</f>
        <v/>
      </c>
      <c r="BE115" s="100" t="str">
        <f>IF(mat!BB115="","",VALUE(TRIM(mat!BB115)))</f>
        <v/>
      </c>
    </row>
    <row r="116" spans="1:57" s="101" customFormat="1">
      <c r="A116" s="100">
        <f t="shared" si="11"/>
        <v>116</v>
      </c>
      <c r="B116" s="100">
        <f t="shared" si="12"/>
        <v>6</v>
      </c>
      <c r="C116" s="100" t="str">
        <f t="shared" si="13"/>
        <v>右側方境界</v>
      </c>
      <c r="D116" s="100" t="str">
        <f>TRIM(mat!A116)</f>
        <v>SIDE-BOUN</v>
      </c>
      <c r="E116" s="100">
        <f>VALUE(TRIM(mat!B116))</f>
        <v>20221</v>
      </c>
      <c r="F116" s="100">
        <f>VALUE(TRIM(mat!C116))</f>
        <v>6</v>
      </c>
      <c r="G116" s="100" t="str">
        <f>TRIM(mat!D116)</f>
        <v>右側方境界###右側方粘性境界要素(20)</v>
      </c>
      <c r="H116" s="100">
        <f>IF(mat!E116="","",VALUE(TRIM(mat!E116)))</f>
        <v>2</v>
      </c>
      <c r="I116" s="100">
        <f>IF(mat!F116="","",VALUE(TRIM(mat!F116)))</f>
        <v>355.8</v>
      </c>
      <c r="J116" s="100">
        <f>IF(mat!G116="","",VALUE(TRIM(mat!G116)))</f>
        <v>1617</v>
      </c>
      <c r="K116" s="100">
        <f>IF(mat!H116="","",VALUE(TRIM(mat!H116)))</f>
        <v>5</v>
      </c>
      <c r="L116" s="100" t="str">
        <f>IF(mat!I116="","",VALUE(TRIM(mat!I116)))</f>
        <v/>
      </c>
      <c r="M116" s="100" t="str">
        <f>IF(mat!J116="","",VALUE(TRIM(mat!J116)))</f>
        <v/>
      </c>
      <c r="N116" s="100" t="str">
        <f>IF(mat!K116="","",VALUE(TRIM(mat!K116)))</f>
        <v/>
      </c>
      <c r="O116" s="100" t="str">
        <f>IF(mat!L116="","",VALUE(TRIM(mat!L116)))</f>
        <v/>
      </c>
      <c r="P116" s="100" t="str">
        <f>IF(mat!M116="","",VALUE(TRIM(mat!M116)))</f>
        <v/>
      </c>
      <c r="Q116" s="100" t="str">
        <f>IF(mat!N116="","",VALUE(TRIM(mat!N116)))</f>
        <v/>
      </c>
      <c r="R116" s="100" t="str">
        <f>IF(mat!O116="","",VALUE(TRIM(mat!O116)))</f>
        <v/>
      </c>
      <c r="S116" s="100" t="str">
        <f>IF(mat!P116="","",VALUE(TRIM(mat!P116)))</f>
        <v/>
      </c>
      <c r="T116" s="100" t="str">
        <f>IF(mat!Q116="","",VALUE(TRIM(mat!Q116)))</f>
        <v/>
      </c>
      <c r="U116" s="100" t="str">
        <f>IF(mat!R116="","",VALUE(TRIM(mat!R116)))</f>
        <v/>
      </c>
      <c r="V116" s="100" t="str">
        <f>IF(mat!S116="","",VALUE(TRIM(mat!S116)))</f>
        <v/>
      </c>
      <c r="W116" s="100" t="str">
        <f>IF(mat!T116="","",VALUE(TRIM(mat!T116)))</f>
        <v/>
      </c>
      <c r="X116" s="100" t="str">
        <f>IF(mat!U116="","",VALUE(TRIM(mat!U116)))</f>
        <v/>
      </c>
      <c r="Y116" s="100" t="str">
        <f>IF(mat!V116="","",VALUE(TRIM(mat!V116)))</f>
        <v/>
      </c>
      <c r="Z116" s="100" t="str">
        <f>IF(mat!W116="","",VALUE(TRIM(mat!W116)))</f>
        <v/>
      </c>
      <c r="AA116" s="100" t="str">
        <f>IF(mat!X116="","",VALUE(TRIM(mat!X116)))</f>
        <v/>
      </c>
      <c r="AB116" s="100" t="str">
        <f>IF(mat!Y116="","",VALUE(TRIM(mat!Y116)))</f>
        <v/>
      </c>
      <c r="AC116" s="100" t="str">
        <f>IF(mat!Z116="","",VALUE(TRIM(mat!Z116)))</f>
        <v/>
      </c>
      <c r="AD116" s="100" t="str">
        <f>IF(mat!AA116="","",VALUE(TRIM(mat!AA116)))</f>
        <v/>
      </c>
      <c r="AE116" s="100" t="str">
        <f>IF(mat!AB116="","",VALUE(TRIM(mat!AB116)))</f>
        <v/>
      </c>
      <c r="AF116" s="100" t="str">
        <f>IF(mat!AC116="","",VALUE(TRIM(mat!AC116)))</f>
        <v/>
      </c>
      <c r="AG116" s="100" t="str">
        <f>IF(mat!AD116="","",VALUE(TRIM(mat!AD116)))</f>
        <v/>
      </c>
      <c r="AH116" s="100" t="str">
        <f>IF(mat!AE116="","",VALUE(TRIM(mat!AE116)))</f>
        <v/>
      </c>
      <c r="AI116" s="100" t="str">
        <f>IF(mat!AF116="","",VALUE(TRIM(mat!AF116)))</f>
        <v/>
      </c>
      <c r="AJ116" s="100" t="str">
        <f>IF(mat!AG116="","",VALUE(TRIM(mat!AG116)))</f>
        <v/>
      </c>
      <c r="AK116" s="100" t="str">
        <f>IF(mat!AH116="","",VALUE(TRIM(mat!AH116)))</f>
        <v/>
      </c>
      <c r="AL116" s="100" t="str">
        <f>IF(mat!AI116="","",VALUE(TRIM(mat!AI116)))</f>
        <v/>
      </c>
      <c r="AM116" s="100" t="str">
        <f>IF(mat!AJ116="","",VALUE(TRIM(mat!AJ116)))</f>
        <v/>
      </c>
      <c r="AN116" s="100" t="str">
        <f>IF(mat!AK116="","",VALUE(TRIM(mat!AK116)))</f>
        <v/>
      </c>
      <c r="AO116" s="100" t="str">
        <f>IF(mat!AL116="","",VALUE(TRIM(mat!AL116)))</f>
        <v/>
      </c>
      <c r="AP116" s="100" t="str">
        <f>IF(mat!AM116="","",VALUE(TRIM(mat!AM116)))</f>
        <v/>
      </c>
      <c r="AQ116" s="100" t="str">
        <f>IF(mat!AN116="","",VALUE(TRIM(mat!AN116)))</f>
        <v/>
      </c>
      <c r="AR116" s="100" t="str">
        <f>IF(mat!AO116="","",VALUE(TRIM(mat!AO116)))</f>
        <v/>
      </c>
      <c r="AS116" s="100" t="str">
        <f>IF(mat!AP116="","",VALUE(TRIM(mat!AP116)))</f>
        <v/>
      </c>
      <c r="AT116" s="100" t="str">
        <f>IF(mat!AQ116="","",VALUE(TRIM(mat!AQ116)))</f>
        <v/>
      </c>
      <c r="AU116" s="100" t="str">
        <f>IF(mat!AR116="","",VALUE(TRIM(mat!AR116)))</f>
        <v/>
      </c>
      <c r="AV116" s="100" t="str">
        <f>IF(mat!AS116="","",VALUE(TRIM(mat!AS116)))</f>
        <v/>
      </c>
      <c r="AW116" s="100" t="str">
        <f>IF(mat!AT116="","",VALUE(TRIM(mat!AT116)))</f>
        <v/>
      </c>
      <c r="AX116" s="100" t="str">
        <f>IF(mat!AU116="","",VALUE(TRIM(mat!AU116)))</f>
        <v/>
      </c>
      <c r="AY116" s="100" t="str">
        <f>IF(mat!AV116="","",VALUE(TRIM(mat!AV116)))</f>
        <v/>
      </c>
      <c r="AZ116" s="100" t="str">
        <f>IF(mat!AW116="","",VALUE(TRIM(mat!AW116)))</f>
        <v/>
      </c>
      <c r="BA116" s="100" t="str">
        <f>IF(mat!AX116="","",VALUE(TRIM(mat!AX116)))</f>
        <v/>
      </c>
      <c r="BB116" s="100" t="str">
        <f>IF(mat!AY116="","",VALUE(TRIM(mat!AY116)))</f>
        <v/>
      </c>
      <c r="BC116" s="100" t="str">
        <f>IF(mat!AZ116="","",VALUE(TRIM(mat!AZ116)))</f>
        <v/>
      </c>
      <c r="BD116" s="100" t="str">
        <f>IF(mat!BA116="","",VALUE(TRIM(mat!BA116)))</f>
        <v/>
      </c>
      <c r="BE116" s="100" t="str">
        <f>IF(mat!BB116="","",VALUE(TRIM(mat!BB116)))</f>
        <v/>
      </c>
    </row>
    <row r="117" spans="1:57" s="101" customFormat="1">
      <c r="A117" s="100">
        <f t="shared" si="11"/>
        <v>117</v>
      </c>
      <c r="B117" s="100">
        <f t="shared" si="12"/>
        <v>6</v>
      </c>
      <c r="C117" s="100" t="str">
        <f t="shared" si="13"/>
        <v>右側方境界</v>
      </c>
      <c r="D117" s="100" t="str">
        <f>TRIM(mat!A117)</f>
        <v>SIDE-BOUN</v>
      </c>
      <c r="E117" s="100">
        <f>VALUE(TRIM(mat!B117))</f>
        <v>20222</v>
      </c>
      <c r="F117" s="100">
        <f>VALUE(TRIM(mat!C117))</f>
        <v>6</v>
      </c>
      <c r="G117" s="100" t="str">
        <f>TRIM(mat!D117)</f>
        <v>右側方境界###右側方粘性境界要素(21)</v>
      </c>
      <c r="H117" s="100">
        <f>IF(mat!E117="","",VALUE(TRIM(mat!E117)))</f>
        <v>1.9</v>
      </c>
      <c r="I117" s="100">
        <f>IF(mat!F117="","",VALUE(TRIM(mat!F117)))</f>
        <v>163.80000000000001</v>
      </c>
      <c r="J117" s="100">
        <f>IF(mat!G117="","",VALUE(TRIM(mat!G117)))</f>
        <v>1633</v>
      </c>
      <c r="K117" s="100">
        <f>IF(mat!H117="","",VALUE(TRIM(mat!H117)))</f>
        <v>5</v>
      </c>
      <c r="L117" s="100" t="str">
        <f>IF(mat!I117="","",VALUE(TRIM(mat!I117)))</f>
        <v/>
      </c>
      <c r="M117" s="100" t="str">
        <f>IF(mat!J117="","",VALUE(TRIM(mat!J117)))</f>
        <v/>
      </c>
      <c r="N117" s="100" t="str">
        <f>IF(mat!K117="","",VALUE(TRIM(mat!K117)))</f>
        <v/>
      </c>
      <c r="O117" s="100" t="str">
        <f>IF(mat!L117="","",VALUE(TRIM(mat!L117)))</f>
        <v/>
      </c>
      <c r="P117" s="100" t="str">
        <f>IF(mat!M117="","",VALUE(TRIM(mat!M117)))</f>
        <v/>
      </c>
      <c r="Q117" s="100" t="str">
        <f>IF(mat!N117="","",VALUE(TRIM(mat!N117)))</f>
        <v/>
      </c>
      <c r="R117" s="100" t="str">
        <f>IF(mat!O117="","",VALUE(TRIM(mat!O117)))</f>
        <v/>
      </c>
      <c r="S117" s="100" t="str">
        <f>IF(mat!P117="","",VALUE(TRIM(mat!P117)))</f>
        <v/>
      </c>
      <c r="T117" s="100" t="str">
        <f>IF(mat!Q117="","",VALUE(TRIM(mat!Q117)))</f>
        <v/>
      </c>
      <c r="U117" s="100" t="str">
        <f>IF(mat!R117="","",VALUE(TRIM(mat!R117)))</f>
        <v/>
      </c>
      <c r="V117" s="100" t="str">
        <f>IF(mat!S117="","",VALUE(TRIM(mat!S117)))</f>
        <v/>
      </c>
      <c r="W117" s="100" t="str">
        <f>IF(mat!T117="","",VALUE(TRIM(mat!T117)))</f>
        <v/>
      </c>
      <c r="X117" s="100" t="str">
        <f>IF(mat!U117="","",VALUE(TRIM(mat!U117)))</f>
        <v/>
      </c>
      <c r="Y117" s="100" t="str">
        <f>IF(mat!V117="","",VALUE(TRIM(mat!V117)))</f>
        <v/>
      </c>
      <c r="Z117" s="100" t="str">
        <f>IF(mat!W117="","",VALUE(TRIM(mat!W117)))</f>
        <v/>
      </c>
      <c r="AA117" s="100" t="str">
        <f>IF(mat!X117="","",VALUE(TRIM(mat!X117)))</f>
        <v/>
      </c>
      <c r="AB117" s="100" t="str">
        <f>IF(mat!Y117="","",VALUE(TRIM(mat!Y117)))</f>
        <v/>
      </c>
      <c r="AC117" s="100" t="str">
        <f>IF(mat!Z117="","",VALUE(TRIM(mat!Z117)))</f>
        <v/>
      </c>
      <c r="AD117" s="100" t="str">
        <f>IF(mat!AA117="","",VALUE(TRIM(mat!AA117)))</f>
        <v/>
      </c>
      <c r="AE117" s="100" t="str">
        <f>IF(mat!AB117="","",VALUE(TRIM(mat!AB117)))</f>
        <v/>
      </c>
      <c r="AF117" s="100" t="str">
        <f>IF(mat!AC117="","",VALUE(TRIM(mat!AC117)))</f>
        <v/>
      </c>
      <c r="AG117" s="100" t="str">
        <f>IF(mat!AD117="","",VALUE(TRIM(mat!AD117)))</f>
        <v/>
      </c>
      <c r="AH117" s="100" t="str">
        <f>IF(mat!AE117="","",VALUE(TRIM(mat!AE117)))</f>
        <v/>
      </c>
      <c r="AI117" s="100" t="str">
        <f>IF(mat!AF117="","",VALUE(TRIM(mat!AF117)))</f>
        <v/>
      </c>
      <c r="AJ117" s="100" t="str">
        <f>IF(mat!AG117="","",VALUE(TRIM(mat!AG117)))</f>
        <v/>
      </c>
      <c r="AK117" s="100" t="str">
        <f>IF(mat!AH117="","",VALUE(TRIM(mat!AH117)))</f>
        <v/>
      </c>
      <c r="AL117" s="100" t="str">
        <f>IF(mat!AI117="","",VALUE(TRIM(mat!AI117)))</f>
        <v/>
      </c>
      <c r="AM117" s="100" t="str">
        <f>IF(mat!AJ117="","",VALUE(TRIM(mat!AJ117)))</f>
        <v/>
      </c>
      <c r="AN117" s="100" t="str">
        <f>IF(mat!AK117="","",VALUE(TRIM(mat!AK117)))</f>
        <v/>
      </c>
      <c r="AO117" s="100" t="str">
        <f>IF(mat!AL117="","",VALUE(TRIM(mat!AL117)))</f>
        <v/>
      </c>
      <c r="AP117" s="100" t="str">
        <f>IF(mat!AM117="","",VALUE(TRIM(mat!AM117)))</f>
        <v/>
      </c>
      <c r="AQ117" s="100" t="str">
        <f>IF(mat!AN117="","",VALUE(TRIM(mat!AN117)))</f>
        <v/>
      </c>
      <c r="AR117" s="100" t="str">
        <f>IF(mat!AO117="","",VALUE(TRIM(mat!AO117)))</f>
        <v/>
      </c>
      <c r="AS117" s="100" t="str">
        <f>IF(mat!AP117="","",VALUE(TRIM(mat!AP117)))</f>
        <v/>
      </c>
      <c r="AT117" s="100" t="str">
        <f>IF(mat!AQ117="","",VALUE(TRIM(mat!AQ117)))</f>
        <v/>
      </c>
      <c r="AU117" s="100" t="str">
        <f>IF(mat!AR117="","",VALUE(TRIM(mat!AR117)))</f>
        <v/>
      </c>
      <c r="AV117" s="100" t="str">
        <f>IF(mat!AS117="","",VALUE(TRIM(mat!AS117)))</f>
        <v/>
      </c>
      <c r="AW117" s="100" t="str">
        <f>IF(mat!AT117="","",VALUE(TRIM(mat!AT117)))</f>
        <v/>
      </c>
      <c r="AX117" s="100" t="str">
        <f>IF(mat!AU117="","",VALUE(TRIM(mat!AU117)))</f>
        <v/>
      </c>
      <c r="AY117" s="100" t="str">
        <f>IF(mat!AV117="","",VALUE(TRIM(mat!AV117)))</f>
        <v/>
      </c>
      <c r="AZ117" s="100" t="str">
        <f>IF(mat!AW117="","",VALUE(TRIM(mat!AW117)))</f>
        <v/>
      </c>
      <c r="BA117" s="100" t="str">
        <f>IF(mat!AX117="","",VALUE(TRIM(mat!AX117)))</f>
        <v/>
      </c>
      <c r="BB117" s="100" t="str">
        <f>IF(mat!AY117="","",VALUE(TRIM(mat!AY117)))</f>
        <v/>
      </c>
      <c r="BC117" s="100" t="str">
        <f>IF(mat!AZ117="","",VALUE(TRIM(mat!AZ117)))</f>
        <v/>
      </c>
      <c r="BD117" s="100" t="str">
        <f>IF(mat!BA117="","",VALUE(TRIM(mat!BA117)))</f>
        <v/>
      </c>
      <c r="BE117" s="100" t="str">
        <f>IF(mat!BB117="","",VALUE(TRIM(mat!BB117)))</f>
        <v/>
      </c>
    </row>
    <row r="118" spans="1:57" s="101" customFormat="1">
      <c r="A118" s="100">
        <f t="shared" si="11"/>
        <v>118</v>
      </c>
      <c r="B118" s="100">
        <f t="shared" si="12"/>
        <v>6</v>
      </c>
      <c r="C118" s="100" t="str">
        <f t="shared" si="13"/>
        <v>右側方境界</v>
      </c>
      <c r="D118" s="100" t="str">
        <f>TRIM(mat!A118)</f>
        <v>SIDE-BOUN</v>
      </c>
      <c r="E118" s="100">
        <f>VALUE(TRIM(mat!B118))</f>
        <v>20223</v>
      </c>
      <c r="F118" s="100">
        <f>VALUE(TRIM(mat!C118))</f>
        <v>6</v>
      </c>
      <c r="G118" s="100" t="str">
        <f>TRIM(mat!D118)</f>
        <v>右側方境界###右側方粘性境界要素(22)</v>
      </c>
      <c r="H118" s="100">
        <f>IF(mat!E118="","",VALUE(TRIM(mat!E118)))</f>
        <v>1.9</v>
      </c>
      <c r="I118" s="100">
        <f>IF(mat!F118="","",VALUE(TRIM(mat!F118)))</f>
        <v>163.80000000000001</v>
      </c>
      <c r="J118" s="100">
        <f>IF(mat!G118="","",VALUE(TRIM(mat!G118)))</f>
        <v>1633</v>
      </c>
      <c r="K118" s="100">
        <f>IF(mat!H118="","",VALUE(TRIM(mat!H118)))</f>
        <v>5</v>
      </c>
      <c r="L118" s="100" t="str">
        <f>IF(mat!I118="","",VALUE(TRIM(mat!I118)))</f>
        <v/>
      </c>
      <c r="M118" s="100" t="str">
        <f>IF(mat!J118="","",VALUE(TRIM(mat!J118)))</f>
        <v/>
      </c>
      <c r="N118" s="100" t="str">
        <f>IF(mat!K118="","",VALUE(TRIM(mat!K118)))</f>
        <v/>
      </c>
      <c r="O118" s="100" t="str">
        <f>IF(mat!L118="","",VALUE(TRIM(mat!L118)))</f>
        <v/>
      </c>
      <c r="P118" s="100" t="str">
        <f>IF(mat!M118="","",VALUE(TRIM(mat!M118)))</f>
        <v/>
      </c>
      <c r="Q118" s="100" t="str">
        <f>IF(mat!N118="","",VALUE(TRIM(mat!N118)))</f>
        <v/>
      </c>
      <c r="R118" s="100" t="str">
        <f>IF(mat!O118="","",VALUE(TRIM(mat!O118)))</f>
        <v/>
      </c>
      <c r="S118" s="100" t="str">
        <f>IF(mat!P118="","",VALUE(TRIM(mat!P118)))</f>
        <v/>
      </c>
      <c r="T118" s="100" t="str">
        <f>IF(mat!Q118="","",VALUE(TRIM(mat!Q118)))</f>
        <v/>
      </c>
      <c r="U118" s="100" t="str">
        <f>IF(mat!R118="","",VALUE(TRIM(mat!R118)))</f>
        <v/>
      </c>
      <c r="V118" s="100" t="str">
        <f>IF(mat!S118="","",VALUE(TRIM(mat!S118)))</f>
        <v/>
      </c>
      <c r="W118" s="100" t="str">
        <f>IF(mat!T118="","",VALUE(TRIM(mat!T118)))</f>
        <v/>
      </c>
      <c r="X118" s="100" t="str">
        <f>IF(mat!U118="","",VALUE(TRIM(mat!U118)))</f>
        <v/>
      </c>
      <c r="Y118" s="100" t="str">
        <f>IF(mat!V118="","",VALUE(TRIM(mat!V118)))</f>
        <v/>
      </c>
      <c r="Z118" s="100" t="str">
        <f>IF(mat!W118="","",VALUE(TRIM(mat!W118)))</f>
        <v/>
      </c>
      <c r="AA118" s="100" t="str">
        <f>IF(mat!X118="","",VALUE(TRIM(mat!X118)))</f>
        <v/>
      </c>
      <c r="AB118" s="100" t="str">
        <f>IF(mat!Y118="","",VALUE(TRIM(mat!Y118)))</f>
        <v/>
      </c>
      <c r="AC118" s="100" t="str">
        <f>IF(mat!Z118="","",VALUE(TRIM(mat!Z118)))</f>
        <v/>
      </c>
      <c r="AD118" s="100" t="str">
        <f>IF(mat!AA118="","",VALUE(TRIM(mat!AA118)))</f>
        <v/>
      </c>
      <c r="AE118" s="100" t="str">
        <f>IF(mat!AB118="","",VALUE(TRIM(mat!AB118)))</f>
        <v/>
      </c>
      <c r="AF118" s="100" t="str">
        <f>IF(mat!AC118="","",VALUE(TRIM(mat!AC118)))</f>
        <v/>
      </c>
      <c r="AG118" s="100" t="str">
        <f>IF(mat!AD118="","",VALUE(TRIM(mat!AD118)))</f>
        <v/>
      </c>
      <c r="AH118" s="100" t="str">
        <f>IF(mat!AE118="","",VALUE(TRIM(mat!AE118)))</f>
        <v/>
      </c>
      <c r="AI118" s="100" t="str">
        <f>IF(mat!AF118="","",VALUE(TRIM(mat!AF118)))</f>
        <v/>
      </c>
      <c r="AJ118" s="100" t="str">
        <f>IF(mat!AG118="","",VALUE(TRIM(mat!AG118)))</f>
        <v/>
      </c>
      <c r="AK118" s="100" t="str">
        <f>IF(mat!AH118="","",VALUE(TRIM(mat!AH118)))</f>
        <v/>
      </c>
      <c r="AL118" s="100" t="str">
        <f>IF(mat!AI118="","",VALUE(TRIM(mat!AI118)))</f>
        <v/>
      </c>
      <c r="AM118" s="100" t="str">
        <f>IF(mat!AJ118="","",VALUE(TRIM(mat!AJ118)))</f>
        <v/>
      </c>
      <c r="AN118" s="100" t="str">
        <f>IF(mat!AK118="","",VALUE(TRIM(mat!AK118)))</f>
        <v/>
      </c>
      <c r="AO118" s="100" t="str">
        <f>IF(mat!AL118="","",VALUE(TRIM(mat!AL118)))</f>
        <v/>
      </c>
      <c r="AP118" s="100" t="str">
        <f>IF(mat!AM118="","",VALUE(TRIM(mat!AM118)))</f>
        <v/>
      </c>
      <c r="AQ118" s="100" t="str">
        <f>IF(mat!AN118="","",VALUE(TRIM(mat!AN118)))</f>
        <v/>
      </c>
      <c r="AR118" s="100" t="str">
        <f>IF(mat!AO118="","",VALUE(TRIM(mat!AO118)))</f>
        <v/>
      </c>
      <c r="AS118" s="100" t="str">
        <f>IF(mat!AP118="","",VALUE(TRIM(mat!AP118)))</f>
        <v/>
      </c>
      <c r="AT118" s="100" t="str">
        <f>IF(mat!AQ118="","",VALUE(TRIM(mat!AQ118)))</f>
        <v/>
      </c>
      <c r="AU118" s="100" t="str">
        <f>IF(mat!AR118="","",VALUE(TRIM(mat!AR118)))</f>
        <v/>
      </c>
      <c r="AV118" s="100" t="str">
        <f>IF(mat!AS118="","",VALUE(TRIM(mat!AS118)))</f>
        <v/>
      </c>
      <c r="AW118" s="100" t="str">
        <f>IF(mat!AT118="","",VALUE(TRIM(mat!AT118)))</f>
        <v/>
      </c>
      <c r="AX118" s="100" t="str">
        <f>IF(mat!AU118="","",VALUE(TRIM(mat!AU118)))</f>
        <v/>
      </c>
      <c r="AY118" s="100" t="str">
        <f>IF(mat!AV118="","",VALUE(TRIM(mat!AV118)))</f>
        <v/>
      </c>
      <c r="AZ118" s="100" t="str">
        <f>IF(mat!AW118="","",VALUE(TRIM(mat!AW118)))</f>
        <v/>
      </c>
      <c r="BA118" s="100" t="str">
        <f>IF(mat!AX118="","",VALUE(TRIM(mat!AX118)))</f>
        <v/>
      </c>
      <c r="BB118" s="100" t="str">
        <f>IF(mat!AY118="","",VALUE(TRIM(mat!AY118)))</f>
        <v/>
      </c>
      <c r="BC118" s="100" t="str">
        <f>IF(mat!AZ118="","",VALUE(TRIM(mat!AZ118)))</f>
        <v/>
      </c>
      <c r="BD118" s="100" t="str">
        <f>IF(mat!BA118="","",VALUE(TRIM(mat!BA118)))</f>
        <v/>
      </c>
      <c r="BE118" s="100" t="str">
        <f>IF(mat!BB118="","",VALUE(TRIM(mat!BB118)))</f>
        <v/>
      </c>
    </row>
    <row r="119" spans="1:57" s="101" customFormat="1">
      <c r="A119" s="100">
        <f t="shared" si="11"/>
        <v>119</v>
      </c>
      <c r="B119" s="100">
        <f t="shared" si="12"/>
        <v>6</v>
      </c>
      <c r="C119" s="100" t="str">
        <f t="shared" si="13"/>
        <v>右側方境界</v>
      </c>
      <c r="D119" s="100" t="str">
        <f>TRIM(mat!A119)</f>
        <v>SIDE-BOUN</v>
      </c>
      <c r="E119" s="100">
        <f>VALUE(TRIM(mat!B119))</f>
        <v>20224</v>
      </c>
      <c r="F119" s="100">
        <f>VALUE(TRIM(mat!C119))</f>
        <v>6</v>
      </c>
      <c r="G119" s="100" t="str">
        <f>TRIM(mat!D119)</f>
        <v>右側方境界###右側方粘性境界要素(23)</v>
      </c>
      <c r="H119" s="100">
        <f>IF(mat!E119="","",VALUE(TRIM(mat!E119)))</f>
        <v>1.9</v>
      </c>
      <c r="I119" s="100">
        <f>IF(mat!F119="","",VALUE(TRIM(mat!F119)))</f>
        <v>163.80000000000001</v>
      </c>
      <c r="J119" s="100">
        <f>IF(mat!G119="","",VALUE(TRIM(mat!G119)))</f>
        <v>1633</v>
      </c>
      <c r="K119" s="100">
        <f>IF(mat!H119="","",VALUE(TRIM(mat!H119)))</f>
        <v>5</v>
      </c>
      <c r="L119" s="100" t="str">
        <f>IF(mat!I119="","",VALUE(TRIM(mat!I119)))</f>
        <v/>
      </c>
      <c r="M119" s="100" t="str">
        <f>IF(mat!J119="","",VALUE(TRIM(mat!J119)))</f>
        <v/>
      </c>
      <c r="N119" s="100" t="str">
        <f>IF(mat!K119="","",VALUE(TRIM(mat!K119)))</f>
        <v/>
      </c>
      <c r="O119" s="100" t="str">
        <f>IF(mat!L119="","",VALUE(TRIM(mat!L119)))</f>
        <v/>
      </c>
      <c r="P119" s="100" t="str">
        <f>IF(mat!M119="","",VALUE(TRIM(mat!M119)))</f>
        <v/>
      </c>
      <c r="Q119" s="100" t="str">
        <f>IF(mat!N119="","",VALUE(TRIM(mat!N119)))</f>
        <v/>
      </c>
      <c r="R119" s="100" t="str">
        <f>IF(mat!O119="","",VALUE(TRIM(mat!O119)))</f>
        <v/>
      </c>
      <c r="S119" s="100" t="str">
        <f>IF(mat!P119="","",VALUE(TRIM(mat!P119)))</f>
        <v/>
      </c>
      <c r="T119" s="100" t="str">
        <f>IF(mat!Q119="","",VALUE(TRIM(mat!Q119)))</f>
        <v/>
      </c>
      <c r="U119" s="100" t="str">
        <f>IF(mat!R119="","",VALUE(TRIM(mat!R119)))</f>
        <v/>
      </c>
      <c r="V119" s="100" t="str">
        <f>IF(mat!S119="","",VALUE(TRIM(mat!S119)))</f>
        <v/>
      </c>
      <c r="W119" s="100" t="str">
        <f>IF(mat!T119="","",VALUE(TRIM(mat!T119)))</f>
        <v/>
      </c>
      <c r="X119" s="100" t="str">
        <f>IF(mat!U119="","",VALUE(TRIM(mat!U119)))</f>
        <v/>
      </c>
      <c r="Y119" s="100" t="str">
        <f>IF(mat!V119="","",VALUE(TRIM(mat!V119)))</f>
        <v/>
      </c>
      <c r="Z119" s="100" t="str">
        <f>IF(mat!W119="","",VALUE(TRIM(mat!W119)))</f>
        <v/>
      </c>
      <c r="AA119" s="100" t="str">
        <f>IF(mat!X119="","",VALUE(TRIM(mat!X119)))</f>
        <v/>
      </c>
      <c r="AB119" s="100" t="str">
        <f>IF(mat!Y119="","",VALUE(TRIM(mat!Y119)))</f>
        <v/>
      </c>
      <c r="AC119" s="100" t="str">
        <f>IF(mat!Z119="","",VALUE(TRIM(mat!Z119)))</f>
        <v/>
      </c>
      <c r="AD119" s="100" t="str">
        <f>IF(mat!AA119="","",VALUE(TRIM(mat!AA119)))</f>
        <v/>
      </c>
      <c r="AE119" s="100" t="str">
        <f>IF(mat!AB119="","",VALUE(TRIM(mat!AB119)))</f>
        <v/>
      </c>
      <c r="AF119" s="100" t="str">
        <f>IF(mat!AC119="","",VALUE(TRIM(mat!AC119)))</f>
        <v/>
      </c>
      <c r="AG119" s="100" t="str">
        <f>IF(mat!AD119="","",VALUE(TRIM(mat!AD119)))</f>
        <v/>
      </c>
      <c r="AH119" s="100" t="str">
        <f>IF(mat!AE119="","",VALUE(TRIM(mat!AE119)))</f>
        <v/>
      </c>
      <c r="AI119" s="100" t="str">
        <f>IF(mat!AF119="","",VALUE(TRIM(mat!AF119)))</f>
        <v/>
      </c>
      <c r="AJ119" s="100" t="str">
        <f>IF(mat!AG119="","",VALUE(TRIM(mat!AG119)))</f>
        <v/>
      </c>
      <c r="AK119" s="100" t="str">
        <f>IF(mat!AH119="","",VALUE(TRIM(mat!AH119)))</f>
        <v/>
      </c>
      <c r="AL119" s="100" t="str">
        <f>IF(mat!AI119="","",VALUE(TRIM(mat!AI119)))</f>
        <v/>
      </c>
      <c r="AM119" s="100" t="str">
        <f>IF(mat!AJ119="","",VALUE(TRIM(mat!AJ119)))</f>
        <v/>
      </c>
      <c r="AN119" s="100" t="str">
        <f>IF(mat!AK119="","",VALUE(TRIM(mat!AK119)))</f>
        <v/>
      </c>
      <c r="AO119" s="100" t="str">
        <f>IF(mat!AL119="","",VALUE(TRIM(mat!AL119)))</f>
        <v/>
      </c>
      <c r="AP119" s="100" t="str">
        <f>IF(mat!AM119="","",VALUE(TRIM(mat!AM119)))</f>
        <v/>
      </c>
      <c r="AQ119" s="100" t="str">
        <f>IF(mat!AN119="","",VALUE(TRIM(mat!AN119)))</f>
        <v/>
      </c>
      <c r="AR119" s="100" t="str">
        <f>IF(mat!AO119="","",VALUE(TRIM(mat!AO119)))</f>
        <v/>
      </c>
      <c r="AS119" s="100" t="str">
        <f>IF(mat!AP119="","",VALUE(TRIM(mat!AP119)))</f>
        <v/>
      </c>
      <c r="AT119" s="100" t="str">
        <f>IF(mat!AQ119="","",VALUE(TRIM(mat!AQ119)))</f>
        <v/>
      </c>
      <c r="AU119" s="100" t="str">
        <f>IF(mat!AR119="","",VALUE(TRIM(mat!AR119)))</f>
        <v/>
      </c>
      <c r="AV119" s="100" t="str">
        <f>IF(mat!AS119="","",VALUE(TRIM(mat!AS119)))</f>
        <v/>
      </c>
      <c r="AW119" s="100" t="str">
        <f>IF(mat!AT119="","",VALUE(TRIM(mat!AT119)))</f>
        <v/>
      </c>
      <c r="AX119" s="100" t="str">
        <f>IF(mat!AU119="","",VALUE(TRIM(mat!AU119)))</f>
        <v/>
      </c>
      <c r="AY119" s="100" t="str">
        <f>IF(mat!AV119="","",VALUE(TRIM(mat!AV119)))</f>
        <v/>
      </c>
      <c r="AZ119" s="100" t="str">
        <f>IF(mat!AW119="","",VALUE(TRIM(mat!AW119)))</f>
        <v/>
      </c>
      <c r="BA119" s="100" t="str">
        <f>IF(mat!AX119="","",VALUE(TRIM(mat!AX119)))</f>
        <v/>
      </c>
      <c r="BB119" s="100" t="str">
        <f>IF(mat!AY119="","",VALUE(TRIM(mat!AY119)))</f>
        <v/>
      </c>
      <c r="BC119" s="100" t="str">
        <f>IF(mat!AZ119="","",VALUE(TRIM(mat!AZ119)))</f>
        <v/>
      </c>
      <c r="BD119" s="100" t="str">
        <f>IF(mat!BA119="","",VALUE(TRIM(mat!BA119)))</f>
        <v/>
      </c>
      <c r="BE119" s="100" t="str">
        <f>IF(mat!BB119="","",VALUE(TRIM(mat!BB119)))</f>
        <v/>
      </c>
    </row>
    <row r="120" spans="1:57" s="101" customFormat="1">
      <c r="A120" s="100">
        <f t="shared" si="11"/>
        <v>120</v>
      </c>
      <c r="B120" s="100">
        <f t="shared" si="12"/>
        <v>6</v>
      </c>
      <c r="C120" s="100" t="str">
        <f t="shared" si="13"/>
        <v>右側方境界</v>
      </c>
      <c r="D120" s="100" t="str">
        <f>TRIM(mat!A120)</f>
        <v>SIDE-BOUN</v>
      </c>
      <c r="E120" s="100">
        <f>VALUE(TRIM(mat!B120))</f>
        <v>20225</v>
      </c>
      <c r="F120" s="100">
        <f>VALUE(TRIM(mat!C120))</f>
        <v>6</v>
      </c>
      <c r="G120" s="100" t="str">
        <f>TRIM(mat!D120)</f>
        <v>右側方境界###右側方粘性境界要素(24)</v>
      </c>
      <c r="H120" s="100">
        <f>IF(mat!E120="","",VALUE(TRIM(mat!E120)))</f>
        <v>1.9</v>
      </c>
      <c r="I120" s="100">
        <f>IF(mat!F120="","",VALUE(TRIM(mat!F120)))</f>
        <v>163.80000000000001</v>
      </c>
      <c r="J120" s="100">
        <f>IF(mat!G120="","",VALUE(TRIM(mat!G120)))</f>
        <v>1633</v>
      </c>
      <c r="K120" s="100">
        <f>IF(mat!H120="","",VALUE(TRIM(mat!H120)))</f>
        <v>5</v>
      </c>
      <c r="L120" s="100" t="str">
        <f>IF(mat!I120="","",VALUE(TRIM(mat!I120)))</f>
        <v/>
      </c>
      <c r="M120" s="100" t="str">
        <f>IF(mat!J120="","",VALUE(TRIM(mat!J120)))</f>
        <v/>
      </c>
      <c r="N120" s="100" t="str">
        <f>IF(mat!K120="","",VALUE(TRIM(mat!K120)))</f>
        <v/>
      </c>
      <c r="O120" s="100" t="str">
        <f>IF(mat!L120="","",VALUE(TRIM(mat!L120)))</f>
        <v/>
      </c>
      <c r="P120" s="100" t="str">
        <f>IF(mat!M120="","",VALUE(TRIM(mat!M120)))</f>
        <v/>
      </c>
      <c r="Q120" s="100" t="str">
        <f>IF(mat!N120="","",VALUE(TRIM(mat!N120)))</f>
        <v/>
      </c>
      <c r="R120" s="100" t="str">
        <f>IF(mat!O120="","",VALUE(TRIM(mat!O120)))</f>
        <v/>
      </c>
      <c r="S120" s="100" t="str">
        <f>IF(mat!P120="","",VALUE(TRIM(mat!P120)))</f>
        <v/>
      </c>
      <c r="T120" s="100" t="str">
        <f>IF(mat!Q120="","",VALUE(TRIM(mat!Q120)))</f>
        <v/>
      </c>
      <c r="U120" s="100" t="str">
        <f>IF(mat!R120="","",VALUE(TRIM(mat!R120)))</f>
        <v/>
      </c>
      <c r="V120" s="100" t="str">
        <f>IF(mat!S120="","",VALUE(TRIM(mat!S120)))</f>
        <v/>
      </c>
      <c r="W120" s="100" t="str">
        <f>IF(mat!T120="","",VALUE(TRIM(mat!T120)))</f>
        <v/>
      </c>
      <c r="X120" s="100" t="str">
        <f>IF(mat!U120="","",VALUE(TRIM(mat!U120)))</f>
        <v/>
      </c>
      <c r="Y120" s="100" t="str">
        <f>IF(mat!V120="","",VALUE(TRIM(mat!V120)))</f>
        <v/>
      </c>
      <c r="Z120" s="100" t="str">
        <f>IF(mat!W120="","",VALUE(TRIM(mat!W120)))</f>
        <v/>
      </c>
      <c r="AA120" s="100" t="str">
        <f>IF(mat!X120="","",VALUE(TRIM(mat!X120)))</f>
        <v/>
      </c>
      <c r="AB120" s="100" t="str">
        <f>IF(mat!Y120="","",VALUE(TRIM(mat!Y120)))</f>
        <v/>
      </c>
      <c r="AC120" s="100" t="str">
        <f>IF(mat!Z120="","",VALUE(TRIM(mat!Z120)))</f>
        <v/>
      </c>
      <c r="AD120" s="100" t="str">
        <f>IF(mat!AA120="","",VALUE(TRIM(mat!AA120)))</f>
        <v/>
      </c>
      <c r="AE120" s="100" t="str">
        <f>IF(mat!AB120="","",VALUE(TRIM(mat!AB120)))</f>
        <v/>
      </c>
      <c r="AF120" s="100" t="str">
        <f>IF(mat!AC120="","",VALUE(TRIM(mat!AC120)))</f>
        <v/>
      </c>
      <c r="AG120" s="100" t="str">
        <f>IF(mat!AD120="","",VALUE(TRIM(mat!AD120)))</f>
        <v/>
      </c>
      <c r="AH120" s="100" t="str">
        <f>IF(mat!AE120="","",VALUE(TRIM(mat!AE120)))</f>
        <v/>
      </c>
      <c r="AI120" s="100" t="str">
        <f>IF(mat!AF120="","",VALUE(TRIM(mat!AF120)))</f>
        <v/>
      </c>
      <c r="AJ120" s="100" t="str">
        <f>IF(mat!AG120="","",VALUE(TRIM(mat!AG120)))</f>
        <v/>
      </c>
      <c r="AK120" s="100" t="str">
        <f>IF(mat!AH120="","",VALUE(TRIM(mat!AH120)))</f>
        <v/>
      </c>
      <c r="AL120" s="100" t="str">
        <f>IF(mat!AI120="","",VALUE(TRIM(mat!AI120)))</f>
        <v/>
      </c>
      <c r="AM120" s="100" t="str">
        <f>IF(mat!AJ120="","",VALUE(TRIM(mat!AJ120)))</f>
        <v/>
      </c>
      <c r="AN120" s="100" t="str">
        <f>IF(mat!AK120="","",VALUE(TRIM(mat!AK120)))</f>
        <v/>
      </c>
      <c r="AO120" s="100" t="str">
        <f>IF(mat!AL120="","",VALUE(TRIM(mat!AL120)))</f>
        <v/>
      </c>
      <c r="AP120" s="100" t="str">
        <f>IF(mat!AM120="","",VALUE(TRIM(mat!AM120)))</f>
        <v/>
      </c>
      <c r="AQ120" s="100" t="str">
        <f>IF(mat!AN120="","",VALUE(TRIM(mat!AN120)))</f>
        <v/>
      </c>
      <c r="AR120" s="100" t="str">
        <f>IF(mat!AO120="","",VALUE(TRIM(mat!AO120)))</f>
        <v/>
      </c>
      <c r="AS120" s="100" t="str">
        <f>IF(mat!AP120="","",VALUE(TRIM(mat!AP120)))</f>
        <v/>
      </c>
      <c r="AT120" s="100" t="str">
        <f>IF(mat!AQ120="","",VALUE(TRIM(mat!AQ120)))</f>
        <v/>
      </c>
      <c r="AU120" s="100" t="str">
        <f>IF(mat!AR120="","",VALUE(TRIM(mat!AR120)))</f>
        <v/>
      </c>
      <c r="AV120" s="100" t="str">
        <f>IF(mat!AS120="","",VALUE(TRIM(mat!AS120)))</f>
        <v/>
      </c>
      <c r="AW120" s="100" t="str">
        <f>IF(mat!AT120="","",VALUE(TRIM(mat!AT120)))</f>
        <v/>
      </c>
      <c r="AX120" s="100" t="str">
        <f>IF(mat!AU120="","",VALUE(TRIM(mat!AU120)))</f>
        <v/>
      </c>
      <c r="AY120" s="100" t="str">
        <f>IF(mat!AV120="","",VALUE(TRIM(mat!AV120)))</f>
        <v/>
      </c>
      <c r="AZ120" s="100" t="str">
        <f>IF(mat!AW120="","",VALUE(TRIM(mat!AW120)))</f>
        <v/>
      </c>
      <c r="BA120" s="100" t="str">
        <f>IF(mat!AX120="","",VALUE(TRIM(mat!AX120)))</f>
        <v/>
      </c>
      <c r="BB120" s="100" t="str">
        <f>IF(mat!AY120="","",VALUE(TRIM(mat!AY120)))</f>
        <v/>
      </c>
      <c r="BC120" s="100" t="str">
        <f>IF(mat!AZ120="","",VALUE(TRIM(mat!AZ120)))</f>
        <v/>
      </c>
      <c r="BD120" s="100" t="str">
        <f>IF(mat!BA120="","",VALUE(TRIM(mat!BA120)))</f>
        <v/>
      </c>
      <c r="BE120" s="100" t="str">
        <f>IF(mat!BB120="","",VALUE(TRIM(mat!BB120)))</f>
        <v/>
      </c>
    </row>
    <row r="121" spans="1:57" s="101" customFormat="1">
      <c r="A121" s="100">
        <f t="shared" si="11"/>
        <v>121</v>
      </c>
      <c r="B121" s="100">
        <f t="shared" si="12"/>
        <v>6</v>
      </c>
      <c r="C121" s="100" t="str">
        <f t="shared" si="13"/>
        <v>右側方境界</v>
      </c>
      <c r="D121" s="100" t="str">
        <f>TRIM(mat!A121)</f>
        <v>SIDE-BOUN</v>
      </c>
      <c r="E121" s="100">
        <f>VALUE(TRIM(mat!B121))</f>
        <v>20226</v>
      </c>
      <c r="F121" s="100">
        <f>VALUE(TRIM(mat!C121))</f>
        <v>6</v>
      </c>
      <c r="G121" s="100" t="str">
        <f>TRIM(mat!D121)</f>
        <v>右側方境界###右側方粘性境界要素(25)</v>
      </c>
      <c r="H121" s="100">
        <f>IF(mat!E121="","",VALUE(TRIM(mat!E121)))</f>
        <v>2</v>
      </c>
      <c r="I121" s="100">
        <f>IF(mat!F121="","",VALUE(TRIM(mat!F121)))</f>
        <v>378.3</v>
      </c>
      <c r="J121" s="100">
        <f>IF(mat!G121="","",VALUE(TRIM(mat!G121)))</f>
        <v>1623</v>
      </c>
      <c r="K121" s="100">
        <f>IF(mat!H121="","",VALUE(TRIM(mat!H121)))</f>
        <v>5</v>
      </c>
      <c r="L121" s="100" t="str">
        <f>IF(mat!I121="","",VALUE(TRIM(mat!I121)))</f>
        <v/>
      </c>
      <c r="M121" s="100" t="str">
        <f>IF(mat!J121="","",VALUE(TRIM(mat!J121)))</f>
        <v/>
      </c>
      <c r="N121" s="100" t="str">
        <f>IF(mat!K121="","",VALUE(TRIM(mat!K121)))</f>
        <v/>
      </c>
      <c r="O121" s="100" t="str">
        <f>IF(mat!L121="","",VALUE(TRIM(mat!L121)))</f>
        <v/>
      </c>
      <c r="P121" s="100" t="str">
        <f>IF(mat!M121="","",VALUE(TRIM(mat!M121)))</f>
        <v/>
      </c>
      <c r="Q121" s="100" t="str">
        <f>IF(mat!N121="","",VALUE(TRIM(mat!N121)))</f>
        <v/>
      </c>
      <c r="R121" s="100" t="str">
        <f>IF(mat!O121="","",VALUE(TRIM(mat!O121)))</f>
        <v/>
      </c>
      <c r="S121" s="100" t="str">
        <f>IF(mat!P121="","",VALUE(TRIM(mat!P121)))</f>
        <v/>
      </c>
      <c r="T121" s="100" t="str">
        <f>IF(mat!Q121="","",VALUE(TRIM(mat!Q121)))</f>
        <v/>
      </c>
      <c r="U121" s="100" t="str">
        <f>IF(mat!R121="","",VALUE(TRIM(mat!R121)))</f>
        <v/>
      </c>
      <c r="V121" s="100" t="str">
        <f>IF(mat!S121="","",VALUE(TRIM(mat!S121)))</f>
        <v/>
      </c>
      <c r="W121" s="100" t="str">
        <f>IF(mat!T121="","",VALUE(TRIM(mat!T121)))</f>
        <v/>
      </c>
      <c r="X121" s="100" t="str">
        <f>IF(mat!U121="","",VALUE(TRIM(mat!U121)))</f>
        <v/>
      </c>
      <c r="Y121" s="100" t="str">
        <f>IF(mat!V121="","",VALUE(TRIM(mat!V121)))</f>
        <v/>
      </c>
      <c r="Z121" s="100" t="str">
        <f>IF(mat!W121="","",VALUE(TRIM(mat!W121)))</f>
        <v/>
      </c>
      <c r="AA121" s="100" t="str">
        <f>IF(mat!X121="","",VALUE(TRIM(mat!X121)))</f>
        <v/>
      </c>
      <c r="AB121" s="100" t="str">
        <f>IF(mat!Y121="","",VALUE(TRIM(mat!Y121)))</f>
        <v/>
      </c>
      <c r="AC121" s="100" t="str">
        <f>IF(mat!Z121="","",VALUE(TRIM(mat!Z121)))</f>
        <v/>
      </c>
      <c r="AD121" s="100" t="str">
        <f>IF(mat!AA121="","",VALUE(TRIM(mat!AA121)))</f>
        <v/>
      </c>
      <c r="AE121" s="100" t="str">
        <f>IF(mat!AB121="","",VALUE(TRIM(mat!AB121)))</f>
        <v/>
      </c>
      <c r="AF121" s="100" t="str">
        <f>IF(mat!AC121="","",VALUE(TRIM(mat!AC121)))</f>
        <v/>
      </c>
      <c r="AG121" s="100" t="str">
        <f>IF(mat!AD121="","",VALUE(TRIM(mat!AD121)))</f>
        <v/>
      </c>
      <c r="AH121" s="100" t="str">
        <f>IF(mat!AE121="","",VALUE(TRIM(mat!AE121)))</f>
        <v/>
      </c>
      <c r="AI121" s="100" t="str">
        <f>IF(mat!AF121="","",VALUE(TRIM(mat!AF121)))</f>
        <v/>
      </c>
      <c r="AJ121" s="100" t="str">
        <f>IF(mat!AG121="","",VALUE(TRIM(mat!AG121)))</f>
        <v/>
      </c>
      <c r="AK121" s="100" t="str">
        <f>IF(mat!AH121="","",VALUE(TRIM(mat!AH121)))</f>
        <v/>
      </c>
      <c r="AL121" s="100" t="str">
        <f>IF(mat!AI121="","",VALUE(TRIM(mat!AI121)))</f>
        <v/>
      </c>
      <c r="AM121" s="100" t="str">
        <f>IF(mat!AJ121="","",VALUE(TRIM(mat!AJ121)))</f>
        <v/>
      </c>
      <c r="AN121" s="100" t="str">
        <f>IF(mat!AK121="","",VALUE(TRIM(mat!AK121)))</f>
        <v/>
      </c>
      <c r="AO121" s="100" t="str">
        <f>IF(mat!AL121="","",VALUE(TRIM(mat!AL121)))</f>
        <v/>
      </c>
      <c r="AP121" s="100" t="str">
        <f>IF(mat!AM121="","",VALUE(TRIM(mat!AM121)))</f>
        <v/>
      </c>
      <c r="AQ121" s="100" t="str">
        <f>IF(mat!AN121="","",VALUE(TRIM(mat!AN121)))</f>
        <v/>
      </c>
      <c r="AR121" s="100" t="str">
        <f>IF(mat!AO121="","",VALUE(TRIM(mat!AO121)))</f>
        <v/>
      </c>
      <c r="AS121" s="100" t="str">
        <f>IF(mat!AP121="","",VALUE(TRIM(mat!AP121)))</f>
        <v/>
      </c>
      <c r="AT121" s="100" t="str">
        <f>IF(mat!AQ121="","",VALUE(TRIM(mat!AQ121)))</f>
        <v/>
      </c>
      <c r="AU121" s="100" t="str">
        <f>IF(mat!AR121="","",VALUE(TRIM(mat!AR121)))</f>
        <v/>
      </c>
      <c r="AV121" s="100" t="str">
        <f>IF(mat!AS121="","",VALUE(TRIM(mat!AS121)))</f>
        <v/>
      </c>
      <c r="AW121" s="100" t="str">
        <f>IF(mat!AT121="","",VALUE(TRIM(mat!AT121)))</f>
        <v/>
      </c>
      <c r="AX121" s="100" t="str">
        <f>IF(mat!AU121="","",VALUE(TRIM(mat!AU121)))</f>
        <v/>
      </c>
      <c r="AY121" s="100" t="str">
        <f>IF(mat!AV121="","",VALUE(TRIM(mat!AV121)))</f>
        <v/>
      </c>
      <c r="AZ121" s="100" t="str">
        <f>IF(mat!AW121="","",VALUE(TRIM(mat!AW121)))</f>
        <v/>
      </c>
      <c r="BA121" s="100" t="str">
        <f>IF(mat!AX121="","",VALUE(TRIM(mat!AX121)))</f>
        <v/>
      </c>
      <c r="BB121" s="100" t="str">
        <f>IF(mat!AY121="","",VALUE(TRIM(mat!AY121)))</f>
        <v/>
      </c>
      <c r="BC121" s="100" t="str">
        <f>IF(mat!AZ121="","",VALUE(TRIM(mat!AZ121)))</f>
        <v/>
      </c>
      <c r="BD121" s="100" t="str">
        <f>IF(mat!BA121="","",VALUE(TRIM(mat!BA121)))</f>
        <v/>
      </c>
      <c r="BE121" s="100" t="str">
        <f>IF(mat!BB121="","",VALUE(TRIM(mat!BB121)))</f>
        <v/>
      </c>
    </row>
    <row r="122" spans="1:57" s="101" customFormat="1">
      <c r="A122" s="100">
        <f t="shared" si="11"/>
        <v>122</v>
      </c>
      <c r="B122" s="100">
        <f t="shared" si="12"/>
        <v>6</v>
      </c>
      <c r="C122" s="100" t="str">
        <f t="shared" si="13"/>
        <v>右側方境界</v>
      </c>
      <c r="D122" s="100" t="str">
        <f>TRIM(mat!A122)</f>
        <v>SIDE-BOUN</v>
      </c>
      <c r="E122" s="100">
        <f>VALUE(TRIM(mat!B122))</f>
        <v>20227</v>
      </c>
      <c r="F122" s="100">
        <f>VALUE(TRIM(mat!C122))</f>
        <v>6</v>
      </c>
      <c r="G122" s="100" t="str">
        <f>TRIM(mat!D122)</f>
        <v>右側方境界###右側方粘性境界要素(26)</v>
      </c>
      <c r="H122" s="100">
        <f>IF(mat!E122="","",VALUE(TRIM(mat!E122)))</f>
        <v>1.7</v>
      </c>
      <c r="I122" s="100">
        <f>IF(mat!F122="","",VALUE(TRIM(mat!F122)))</f>
        <v>141.4</v>
      </c>
      <c r="J122" s="100">
        <f>IF(mat!G122="","",VALUE(TRIM(mat!G122)))</f>
        <v>1543</v>
      </c>
      <c r="K122" s="100">
        <f>IF(mat!H122="","",VALUE(TRIM(mat!H122)))</f>
        <v>5</v>
      </c>
      <c r="L122" s="100" t="str">
        <f>IF(mat!I122="","",VALUE(TRIM(mat!I122)))</f>
        <v/>
      </c>
      <c r="M122" s="100" t="str">
        <f>IF(mat!J122="","",VALUE(TRIM(mat!J122)))</f>
        <v/>
      </c>
      <c r="N122" s="100" t="str">
        <f>IF(mat!K122="","",VALUE(TRIM(mat!K122)))</f>
        <v/>
      </c>
      <c r="O122" s="100" t="str">
        <f>IF(mat!L122="","",VALUE(TRIM(mat!L122)))</f>
        <v/>
      </c>
      <c r="P122" s="100" t="str">
        <f>IF(mat!M122="","",VALUE(TRIM(mat!M122)))</f>
        <v/>
      </c>
      <c r="Q122" s="100" t="str">
        <f>IF(mat!N122="","",VALUE(TRIM(mat!N122)))</f>
        <v/>
      </c>
      <c r="R122" s="100" t="str">
        <f>IF(mat!O122="","",VALUE(TRIM(mat!O122)))</f>
        <v/>
      </c>
      <c r="S122" s="100" t="str">
        <f>IF(mat!P122="","",VALUE(TRIM(mat!P122)))</f>
        <v/>
      </c>
      <c r="T122" s="100" t="str">
        <f>IF(mat!Q122="","",VALUE(TRIM(mat!Q122)))</f>
        <v/>
      </c>
      <c r="U122" s="100" t="str">
        <f>IF(mat!R122="","",VALUE(TRIM(mat!R122)))</f>
        <v/>
      </c>
      <c r="V122" s="100" t="str">
        <f>IF(mat!S122="","",VALUE(TRIM(mat!S122)))</f>
        <v/>
      </c>
      <c r="W122" s="100" t="str">
        <f>IF(mat!T122="","",VALUE(TRIM(mat!T122)))</f>
        <v/>
      </c>
      <c r="X122" s="100" t="str">
        <f>IF(mat!U122="","",VALUE(TRIM(mat!U122)))</f>
        <v/>
      </c>
      <c r="Y122" s="100" t="str">
        <f>IF(mat!V122="","",VALUE(TRIM(mat!V122)))</f>
        <v/>
      </c>
      <c r="Z122" s="100" t="str">
        <f>IF(mat!W122="","",VALUE(TRIM(mat!W122)))</f>
        <v/>
      </c>
      <c r="AA122" s="100" t="str">
        <f>IF(mat!X122="","",VALUE(TRIM(mat!X122)))</f>
        <v/>
      </c>
      <c r="AB122" s="100" t="str">
        <f>IF(mat!Y122="","",VALUE(TRIM(mat!Y122)))</f>
        <v/>
      </c>
      <c r="AC122" s="100" t="str">
        <f>IF(mat!Z122="","",VALUE(TRIM(mat!Z122)))</f>
        <v/>
      </c>
      <c r="AD122" s="100" t="str">
        <f>IF(mat!AA122="","",VALUE(TRIM(mat!AA122)))</f>
        <v/>
      </c>
      <c r="AE122" s="100" t="str">
        <f>IF(mat!AB122="","",VALUE(TRIM(mat!AB122)))</f>
        <v/>
      </c>
      <c r="AF122" s="100" t="str">
        <f>IF(mat!AC122="","",VALUE(TRIM(mat!AC122)))</f>
        <v/>
      </c>
      <c r="AG122" s="100" t="str">
        <f>IF(mat!AD122="","",VALUE(TRIM(mat!AD122)))</f>
        <v/>
      </c>
      <c r="AH122" s="100" t="str">
        <f>IF(mat!AE122="","",VALUE(TRIM(mat!AE122)))</f>
        <v/>
      </c>
      <c r="AI122" s="100" t="str">
        <f>IF(mat!AF122="","",VALUE(TRIM(mat!AF122)))</f>
        <v/>
      </c>
      <c r="AJ122" s="100" t="str">
        <f>IF(mat!AG122="","",VALUE(TRIM(mat!AG122)))</f>
        <v/>
      </c>
      <c r="AK122" s="100" t="str">
        <f>IF(mat!AH122="","",VALUE(TRIM(mat!AH122)))</f>
        <v/>
      </c>
      <c r="AL122" s="100" t="str">
        <f>IF(mat!AI122="","",VALUE(TRIM(mat!AI122)))</f>
        <v/>
      </c>
      <c r="AM122" s="100" t="str">
        <f>IF(mat!AJ122="","",VALUE(TRIM(mat!AJ122)))</f>
        <v/>
      </c>
      <c r="AN122" s="100" t="str">
        <f>IF(mat!AK122="","",VALUE(TRIM(mat!AK122)))</f>
        <v/>
      </c>
      <c r="AO122" s="100" t="str">
        <f>IF(mat!AL122="","",VALUE(TRIM(mat!AL122)))</f>
        <v/>
      </c>
      <c r="AP122" s="100" t="str">
        <f>IF(mat!AM122="","",VALUE(TRIM(mat!AM122)))</f>
        <v/>
      </c>
      <c r="AQ122" s="100" t="str">
        <f>IF(mat!AN122="","",VALUE(TRIM(mat!AN122)))</f>
        <v/>
      </c>
      <c r="AR122" s="100" t="str">
        <f>IF(mat!AO122="","",VALUE(TRIM(mat!AO122)))</f>
        <v/>
      </c>
      <c r="AS122" s="100" t="str">
        <f>IF(mat!AP122="","",VALUE(TRIM(mat!AP122)))</f>
        <v/>
      </c>
      <c r="AT122" s="100" t="str">
        <f>IF(mat!AQ122="","",VALUE(TRIM(mat!AQ122)))</f>
        <v/>
      </c>
      <c r="AU122" s="100" t="str">
        <f>IF(mat!AR122="","",VALUE(TRIM(mat!AR122)))</f>
        <v/>
      </c>
      <c r="AV122" s="100" t="str">
        <f>IF(mat!AS122="","",VALUE(TRIM(mat!AS122)))</f>
        <v/>
      </c>
      <c r="AW122" s="100" t="str">
        <f>IF(mat!AT122="","",VALUE(TRIM(mat!AT122)))</f>
        <v/>
      </c>
      <c r="AX122" s="100" t="str">
        <f>IF(mat!AU122="","",VALUE(TRIM(mat!AU122)))</f>
        <v/>
      </c>
      <c r="AY122" s="100" t="str">
        <f>IF(mat!AV122="","",VALUE(TRIM(mat!AV122)))</f>
        <v/>
      </c>
      <c r="AZ122" s="100" t="str">
        <f>IF(mat!AW122="","",VALUE(TRIM(mat!AW122)))</f>
        <v/>
      </c>
      <c r="BA122" s="100" t="str">
        <f>IF(mat!AX122="","",VALUE(TRIM(mat!AX122)))</f>
        <v/>
      </c>
      <c r="BB122" s="100" t="str">
        <f>IF(mat!AY122="","",VALUE(TRIM(mat!AY122)))</f>
        <v/>
      </c>
      <c r="BC122" s="100" t="str">
        <f>IF(mat!AZ122="","",VALUE(TRIM(mat!AZ122)))</f>
        <v/>
      </c>
      <c r="BD122" s="100" t="str">
        <f>IF(mat!BA122="","",VALUE(TRIM(mat!BA122)))</f>
        <v/>
      </c>
      <c r="BE122" s="100" t="str">
        <f>IF(mat!BB122="","",VALUE(TRIM(mat!BB122)))</f>
        <v/>
      </c>
    </row>
    <row r="123" spans="1:57" s="101" customFormat="1">
      <c r="A123" s="100">
        <f t="shared" si="11"/>
        <v>123</v>
      </c>
      <c r="B123" s="100">
        <f t="shared" si="12"/>
        <v>6</v>
      </c>
      <c r="C123" s="100" t="str">
        <f t="shared" si="13"/>
        <v>右側方境界</v>
      </c>
      <c r="D123" s="100" t="str">
        <f>TRIM(mat!A123)</f>
        <v>SIDE-BOUN</v>
      </c>
      <c r="E123" s="100">
        <f>VALUE(TRIM(mat!B123))</f>
        <v>20228</v>
      </c>
      <c r="F123" s="100">
        <f>VALUE(TRIM(mat!C123))</f>
        <v>6</v>
      </c>
      <c r="G123" s="100" t="str">
        <f>TRIM(mat!D123)</f>
        <v>右側方境界###右側方粘性境界要素(27)</v>
      </c>
      <c r="H123" s="100">
        <f>IF(mat!E123="","",VALUE(TRIM(mat!E123)))</f>
        <v>1.7</v>
      </c>
      <c r="I123" s="100">
        <f>IF(mat!F123="","",VALUE(TRIM(mat!F123)))</f>
        <v>141.4</v>
      </c>
      <c r="J123" s="100">
        <f>IF(mat!G123="","",VALUE(TRIM(mat!G123)))</f>
        <v>1543</v>
      </c>
      <c r="K123" s="100">
        <f>IF(mat!H123="","",VALUE(TRIM(mat!H123)))</f>
        <v>5</v>
      </c>
      <c r="L123" s="100" t="str">
        <f>IF(mat!I123="","",VALUE(TRIM(mat!I123)))</f>
        <v/>
      </c>
      <c r="M123" s="100" t="str">
        <f>IF(mat!J123="","",VALUE(TRIM(mat!J123)))</f>
        <v/>
      </c>
      <c r="N123" s="100" t="str">
        <f>IF(mat!K123="","",VALUE(TRIM(mat!K123)))</f>
        <v/>
      </c>
      <c r="O123" s="100" t="str">
        <f>IF(mat!L123="","",VALUE(TRIM(mat!L123)))</f>
        <v/>
      </c>
      <c r="P123" s="100" t="str">
        <f>IF(mat!M123="","",VALUE(TRIM(mat!M123)))</f>
        <v/>
      </c>
      <c r="Q123" s="100" t="str">
        <f>IF(mat!N123="","",VALUE(TRIM(mat!N123)))</f>
        <v/>
      </c>
      <c r="R123" s="100" t="str">
        <f>IF(mat!O123="","",VALUE(TRIM(mat!O123)))</f>
        <v/>
      </c>
      <c r="S123" s="100" t="str">
        <f>IF(mat!P123="","",VALUE(TRIM(mat!P123)))</f>
        <v/>
      </c>
      <c r="T123" s="100" t="str">
        <f>IF(mat!Q123="","",VALUE(TRIM(mat!Q123)))</f>
        <v/>
      </c>
      <c r="U123" s="100" t="str">
        <f>IF(mat!R123="","",VALUE(TRIM(mat!R123)))</f>
        <v/>
      </c>
      <c r="V123" s="100" t="str">
        <f>IF(mat!S123="","",VALUE(TRIM(mat!S123)))</f>
        <v/>
      </c>
      <c r="W123" s="100" t="str">
        <f>IF(mat!T123="","",VALUE(TRIM(mat!T123)))</f>
        <v/>
      </c>
      <c r="X123" s="100" t="str">
        <f>IF(mat!U123="","",VALUE(TRIM(mat!U123)))</f>
        <v/>
      </c>
      <c r="Y123" s="100" t="str">
        <f>IF(mat!V123="","",VALUE(TRIM(mat!V123)))</f>
        <v/>
      </c>
      <c r="Z123" s="100" t="str">
        <f>IF(mat!W123="","",VALUE(TRIM(mat!W123)))</f>
        <v/>
      </c>
      <c r="AA123" s="100" t="str">
        <f>IF(mat!X123="","",VALUE(TRIM(mat!X123)))</f>
        <v/>
      </c>
      <c r="AB123" s="100" t="str">
        <f>IF(mat!Y123="","",VALUE(TRIM(mat!Y123)))</f>
        <v/>
      </c>
      <c r="AC123" s="100" t="str">
        <f>IF(mat!Z123="","",VALUE(TRIM(mat!Z123)))</f>
        <v/>
      </c>
      <c r="AD123" s="100" t="str">
        <f>IF(mat!AA123="","",VALUE(TRIM(mat!AA123)))</f>
        <v/>
      </c>
      <c r="AE123" s="100" t="str">
        <f>IF(mat!AB123="","",VALUE(TRIM(mat!AB123)))</f>
        <v/>
      </c>
      <c r="AF123" s="100" t="str">
        <f>IF(mat!AC123="","",VALUE(TRIM(mat!AC123)))</f>
        <v/>
      </c>
      <c r="AG123" s="100" t="str">
        <f>IF(mat!AD123="","",VALUE(TRIM(mat!AD123)))</f>
        <v/>
      </c>
      <c r="AH123" s="100" t="str">
        <f>IF(mat!AE123="","",VALUE(TRIM(mat!AE123)))</f>
        <v/>
      </c>
      <c r="AI123" s="100" t="str">
        <f>IF(mat!AF123="","",VALUE(TRIM(mat!AF123)))</f>
        <v/>
      </c>
      <c r="AJ123" s="100" t="str">
        <f>IF(mat!AG123="","",VALUE(TRIM(mat!AG123)))</f>
        <v/>
      </c>
      <c r="AK123" s="100" t="str">
        <f>IF(mat!AH123="","",VALUE(TRIM(mat!AH123)))</f>
        <v/>
      </c>
      <c r="AL123" s="100" t="str">
        <f>IF(mat!AI123="","",VALUE(TRIM(mat!AI123)))</f>
        <v/>
      </c>
      <c r="AM123" s="100" t="str">
        <f>IF(mat!AJ123="","",VALUE(TRIM(mat!AJ123)))</f>
        <v/>
      </c>
      <c r="AN123" s="100" t="str">
        <f>IF(mat!AK123="","",VALUE(TRIM(mat!AK123)))</f>
        <v/>
      </c>
      <c r="AO123" s="100" t="str">
        <f>IF(mat!AL123="","",VALUE(TRIM(mat!AL123)))</f>
        <v/>
      </c>
      <c r="AP123" s="100" t="str">
        <f>IF(mat!AM123="","",VALUE(TRIM(mat!AM123)))</f>
        <v/>
      </c>
      <c r="AQ123" s="100" t="str">
        <f>IF(mat!AN123="","",VALUE(TRIM(mat!AN123)))</f>
        <v/>
      </c>
      <c r="AR123" s="100" t="str">
        <f>IF(mat!AO123="","",VALUE(TRIM(mat!AO123)))</f>
        <v/>
      </c>
      <c r="AS123" s="100" t="str">
        <f>IF(mat!AP123="","",VALUE(TRIM(mat!AP123)))</f>
        <v/>
      </c>
      <c r="AT123" s="100" t="str">
        <f>IF(mat!AQ123="","",VALUE(TRIM(mat!AQ123)))</f>
        <v/>
      </c>
      <c r="AU123" s="100" t="str">
        <f>IF(mat!AR123="","",VALUE(TRIM(mat!AR123)))</f>
        <v/>
      </c>
      <c r="AV123" s="100" t="str">
        <f>IF(mat!AS123="","",VALUE(TRIM(mat!AS123)))</f>
        <v/>
      </c>
      <c r="AW123" s="100" t="str">
        <f>IF(mat!AT123="","",VALUE(TRIM(mat!AT123)))</f>
        <v/>
      </c>
      <c r="AX123" s="100" t="str">
        <f>IF(mat!AU123="","",VALUE(TRIM(mat!AU123)))</f>
        <v/>
      </c>
      <c r="AY123" s="100" t="str">
        <f>IF(mat!AV123="","",VALUE(TRIM(mat!AV123)))</f>
        <v/>
      </c>
      <c r="AZ123" s="100" t="str">
        <f>IF(mat!AW123="","",VALUE(TRIM(mat!AW123)))</f>
        <v/>
      </c>
      <c r="BA123" s="100" t="str">
        <f>IF(mat!AX123="","",VALUE(TRIM(mat!AX123)))</f>
        <v/>
      </c>
      <c r="BB123" s="100" t="str">
        <f>IF(mat!AY123="","",VALUE(TRIM(mat!AY123)))</f>
        <v/>
      </c>
      <c r="BC123" s="100" t="str">
        <f>IF(mat!AZ123="","",VALUE(TRIM(mat!AZ123)))</f>
        <v/>
      </c>
      <c r="BD123" s="100" t="str">
        <f>IF(mat!BA123="","",VALUE(TRIM(mat!BA123)))</f>
        <v/>
      </c>
      <c r="BE123" s="100" t="str">
        <f>IF(mat!BB123="","",VALUE(TRIM(mat!BB123)))</f>
        <v/>
      </c>
    </row>
    <row r="124" spans="1:57" s="101" customFormat="1">
      <c r="A124" s="100">
        <f t="shared" si="11"/>
        <v>124</v>
      </c>
      <c r="B124" s="100">
        <f t="shared" si="12"/>
        <v>6</v>
      </c>
      <c r="C124" s="100" t="str">
        <f t="shared" si="13"/>
        <v>右側方境界</v>
      </c>
      <c r="D124" s="100" t="str">
        <f>TRIM(mat!A124)</f>
        <v>SIDE-BOUN</v>
      </c>
      <c r="E124" s="100">
        <f>VALUE(TRIM(mat!B124))</f>
        <v>20229</v>
      </c>
      <c r="F124" s="100">
        <f>VALUE(TRIM(mat!C124))</f>
        <v>6</v>
      </c>
      <c r="G124" s="100" t="str">
        <f>TRIM(mat!D124)</f>
        <v>右側方境界###右側方粘性境界要素(28)</v>
      </c>
      <c r="H124" s="100">
        <f>IF(mat!E124="","",VALUE(TRIM(mat!E124)))</f>
        <v>1.7</v>
      </c>
      <c r="I124" s="100">
        <f>IF(mat!F124="","",VALUE(TRIM(mat!F124)))</f>
        <v>141.4</v>
      </c>
      <c r="J124" s="100">
        <f>IF(mat!G124="","",VALUE(TRIM(mat!G124)))</f>
        <v>1543</v>
      </c>
      <c r="K124" s="100">
        <f>IF(mat!H124="","",VALUE(TRIM(mat!H124)))</f>
        <v>5</v>
      </c>
      <c r="L124" s="100" t="str">
        <f>IF(mat!I124="","",VALUE(TRIM(mat!I124)))</f>
        <v/>
      </c>
      <c r="M124" s="100" t="str">
        <f>IF(mat!J124="","",VALUE(TRIM(mat!J124)))</f>
        <v/>
      </c>
      <c r="N124" s="100" t="str">
        <f>IF(mat!K124="","",VALUE(TRIM(mat!K124)))</f>
        <v/>
      </c>
      <c r="O124" s="100" t="str">
        <f>IF(mat!L124="","",VALUE(TRIM(mat!L124)))</f>
        <v/>
      </c>
      <c r="P124" s="100" t="str">
        <f>IF(mat!M124="","",VALUE(TRIM(mat!M124)))</f>
        <v/>
      </c>
      <c r="Q124" s="100" t="str">
        <f>IF(mat!N124="","",VALUE(TRIM(mat!N124)))</f>
        <v/>
      </c>
      <c r="R124" s="100" t="str">
        <f>IF(mat!O124="","",VALUE(TRIM(mat!O124)))</f>
        <v/>
      </c>
      <c r="S124" s="100" t="str">
        <f>IF(mat!P124="","",VALUE(TRIM(mat!P124)))</f>
        <v/>
      </c>
      <c r="T124" s="100" t="str">
        <f>IF(mat!Q124="","",VALUE(TRIM(mat!Q124)))</f>
        <v/>
      </c>
      <c r="U124" s="100" t="str">
        <f>IF(mat!R124="","",VALUE(TRIM(mat!R124)))</f>
        <v/>
      </c>
      <c r="V124" s="100" t="str">
        <f>IF(mat!S124="","",VALUE(TRIM(mat!S124)))</f>
        <v/>
      </c>
      <c r="W124" s="100" t="str">
        <f>IF(mat!T124="","",VALUE(TRIM(mat!T124)))</f>
        <v/>
      </c>
      <c r="X124" s="100" t="str">
        <f>IF(mat!U124="","",VALUE(TRIM(mat!U124)))</f>
        <v/>
      </c>
      <c r="Y124" s="100" t="str">
        <f>IF(mat!V124="","",VALUE(TRIM(mat!V124)))</f>
        <v/>
      </c>
      <c r="Z124" s="100" t="str">
        <f>IF(mat!W124="","",VALUE(TRIM(mat!W124)))</f>
        <v/>
      </c>
      <c r="AA124" s="100" t="str">
        <f>IF(mat!X124="","",VALUE(TRIM(mat!X124)))</f>
        <v/>
      </c>
      <c r="AB124" s="100" t="str">
        <f>IF(mat!Y124="","",VALUE(TRIM(mat!Y124)))</f>
        <v/>
      </c>
      <c r="AC124" s="100" t="str">
        <f>IF(mat!Z124="","",VALUE(TRIM(mat!Z124)))</f>
        <v/>
      </c>
      <c r="AD124" s="100" t="str">
        <f>IF(mat!AA124="","",VALUE(TRIM(mat!AA124)))</f>
        <v/>
      </c>
      <c r="AE124" s="100" t="str">
        <f>IF(mat!AB124="","",VALUE(TRIM(mat!AB124)))</f>
        <v/>
      </c>
      <c r="AF124" s="100" t="str">
        <f>IF(mat!AC124="","",VALUE(TRIM(mat!AC124)))</f>
        <v/>
      </c>
      <c r="AG124" s="100" t="str">
        <f>IF(mat!AD124="","",VALUE(TRIM(mat!AD124)))</f>
        <v/>
      </c>
      <c r="AH124" s="100" t="str">
        <f>IF(mat!AE124="","",VALUE(TRIM(mat!AE124)))</f>
        <v/>
      </c>
      <c r="AI124" s="100" t="str">
        <f>IF(mat!AF124="","",VALUE(TRIM(mat!AF124)))</f>
        <v/>
      </c>
      <c r="AJ124" s="100" t="str">
        <f>IF(mat!AG124="","",VALUE(TRIM(mat!AG124)))</f>
        <v/>
      </c>
      <c r="AK124" s="100" t="str">
        <f>IF(mat!AH124="","",VALUE(TRIM(mat!AH124)))</f>
        <v/>
      </c>
      <c r="AL124" s="100" t="str">
        <f>IF(mat!AI124="","",VALUE(TRIM(mat!AI124)))</f>
        <v/>
      </c>
      <c r="AM124" s="100" t="str">
        <f>IF(mat!AJ124="","",VALUE(TRIM(mat!AJ124)))</f>
        <v/>
      </c>
      <c r="AN124" s="100" t="str">
        <f>IF(mat!AK124="","",VALUE(TRIM(mat!AK124)))</f>
        <v/>
      </c>
      <c r="AO124" s="100" t="str">
        <f>IF(mat!AL124="","",VALUE(TRIM(mat!AL124)))</f>
        <v/>
      </c>
      <c r="AP124" s="100" t="str">
        <f>IF(mat!AM124="","",VALUE(TRIM(mat!AM124)))</f>
        <v/>
      </c>
      <c r="AQ124" s="100" t="str">
        <f>IF(mat!AN124="","",VALUE(TRIM(mat!AN124)))</f>
        <v/>
      </c>
      <c r="AR124" s="100" t="str">
        <f>IF(mat!AO124="","",VALUE(TRIM(mat!AO124)))</f>
        <v/>
      </c>
      <c r="AS124" s="100" t="str">
        <f>IF(mat!AP124="","",VALUE(TRIM(mat!AP124)))</f>
        <v/>
      </c>
      <c r="AT124" s="100" t="str">
        <f>IF(mat!AQ124="","",VALUE(TRIM(mat!AQ124)))</f>
        <v/>
      </c>
      <c r="AU124" s="100" t="str">
        <f>IF(mat!AR124="","",VALUE(TRIM(mat!AR124)))</f>
        <v/>
      </c>
      <c r="AV124" s="100" t="str">
        <f>IF(mat!AS124="","",VALUE(TRIM(mat!AS124)))</f>
        <v/>
      </c>
      <c r="AW124" s="100" t="str">
        <f>IF(mat!AT124="","",VALUE(TRIM(mat!AT124)))</f>
        <v/>
      </c>
      <c r="AX124" s="100" t="str">
        <f>IF(mat!AU124="","",VALUE(TRIM(mat!AU124)))</f>
        <v/>
      </c>
      <c r="AY124" s="100" t="str">
        <f>IF(mat!AV124="","",VALUE(TRIM(mat!AV124)))</f>
        <v/>
      </c>
      <c r="AZ124" s="100" t="str">
        <f>IF(mat!AW124="","",VALUE(TRIM(mat!AW124)))</f>
        <v/>
      </c>
      <c r="BA124" s="100" t="str">
        <f>IF(mat!AX124="","",VALUE(TRIM(mat!AX124)))</f>
        <v/>
      </c>
      <c r="BB124" s="100" t="str">
        <f>IF(mat!AY124="","",VALUE(TRIM(mat!AY124)))</f>
        <v/>
      </c>
      <c r="BC124" s="100" t="str">
        <f>IF(mat!AZ124="","",VALUE(TRIM(mat!AZ124)))</f>
        <v/>
      </c>
      <c r="BD124" s="100" t="str">
        <f>IF(mat!BA124="","",VALUE(TRIM(mat!BA124)))</f>
        <v/>
      </c>
      <c r="BE124" s="100" t="str">
        <f>IF(mat!BB124="","",VALUE(TRIM(mat!BB124)))</f>
        <v/>
      </c>
    </row>
    <row r="125" spans="1:57" s="109" customFormat="1">
      <c r="A125" s="108">
        <f t="shared" ref="A125:A144" si="14">A124+1</f>
        <v>125</v>
      </c>
      <c r="B125" s="108"/>
      <c r="C125" s="108" t="str">
        <f>G125</f>
        <v>XHED</v>
      </c>
      <c r="D125" s="108" t="str">
        <f>TRIM(mat!A125)</f>
        <v>ELEMENT-TYPE</v>
      </c>
      <c r="E125" s="108" t="str">
        <f>TRIM(mat!B125)</f>
        <v>MA</v>
      </c>
      <c r="F125" s="108" t="str">
        <f>TRIM(mat!C125)</f>
        <v>IEL</v>
      </c>
      <c r="G125" s="108" t="str">
        <f>TRIM(mat!D125)</f>
        <v>XHED</v>
      </c>
      <c r="H125" s="108" t="str">
        <f>TRIM(mat!E125)</f>
        <v>RHO</v>
      </c>
      <c r="I125" s="108" t="str">
        <f>TRIM(mat!F125)</f>
        <v>VS</v>
      </c>
      <c r="J125" s="108" t="str">
        <f>TRIM(mat!G125)</f>
        <v>VP</v>
      </c>
      <c r="K125" s="108" t="str">
        <f>TRIM(mat!H125)</f>
        <v>WIDTH</v>
      </c>
      <c r="L125" s="108" t="str">
        <f>TRIM(mat!I125)</f>
        <v/>
      </c>
      <c r="M125" s="108" t="str">
        <f>TRIM(mat!J125)</f>
        <v/>
      </c>
      <c r="N125" s="108" t="str">
        <f>TRIM(mat!K125)</f>
        <v/>
      </c>
      <c r="O125" s="108" t="str">
        <f>TRIM(mat!L125)</f>
        <v/>
      </c>
      <c r="P125" s="108" t="str">
        <f>TRIM(mat!M125)</f>
        <v/>
      </c>
      <c r="Q125" s="108" t="str">
        <f>TRIM(mat!N125)</f>
        <v/>
      </c>
      <c r="R125" s="108" t="str">
        <f>TRIM(mat!O125)</f>
        <v/>
      </c>
      <c r="S125" s="108" t="str">
        <f>TRIM(mat!P125)</f>
        <v/>
      </c>
      <c r="T125" s="108" t="str">
        <f>TRIM(mat!Q125)</f>
        <v/>
      </c>
      <c r="U125" s="108" t="str">
        <f>TRIM(mat!R125)</f>
        <v/>
      </c>
      <c r="V125" s="108" t="str">
        <f>TRIM(mat!S125)</f>
        <v/>
      </c>
      <c r="W125" s="108" t="str">
        <f>TRIM(mat!T125)</f>
        <v/>
      </c>
      <c r="X125" s="108" t="str">
        <f>TRIM(mat!U125)</f>
        <v/>
      </c>
      <c r="Y125" s="108" t="str">
        <f>TRIM(mat!V125)</f>
        <v/>
      </c>
      <c r="Z125" s="108" t="str">
        <f>TRIM(mat!W125)</f>
        <v/>
      </c>
      <c r="AA125" s="108" t="str">
        <f>TRIM(mat!X125)</f>
        <v/>
      </c>
      <c r="AB125" s="108" t="str">
        <f>TRIM(mat!Y125)</f>
        <v/>
      </c>
      <c r="AC125" s="108" t="str">
        <f>TRIM(mat!Z125)</f>
        <v/>
      </c>
      <c r="AD125" s="108" t="str">
        <f>TRIM(mat!AA125)</f>
        <v/>
      </c>
      <c r="AE125" s="108" t="str">
        <f>TRIM(mat!AB125)</f>
        <v/>
      </c>
      <c r="AF125" s="108" t="str">
        <f>TRIM(mat!AC125)</f>
        <v/>
      </c>
      <c r="AG125" s="108" t="str">
        <f>TRIM(mat!AD125)</f>
        <v/>
      </c>
      <c r="AH125" s="108" t="str">
        <f>TRIM(mat!AE125)</f>
        <v/>
      </c>
      <c r="AI125" s="108" t="str">
        <f>TRIM(mat!AF125)</f>
        <v/>
      </c>
      <c r="AJ125" s="108" t="str">
        <f>TRIM(mat!AG125)</f>
        <v/>
      </c>
      <c r="AK125" s="108" t="str">
        <f>TRIM(mat!AH125)</f>
        <v/>
      </c>
      <c r="AL125" s="108" t="str">
        <f>TRIM(mat!AI125)</f>
        <v/>
      </c>
      <c r="AM125" s="108" t="str">
        <f>TRIM(mat!AJ125)</f>
        <v/>
      </c>
      <c r="AN125" s="108" t="str">
        <f>TRIM(mat!AK125)</f>
        <v/>
      </c>
      <c r="AO125" s="108" t="str">
        <f>TRIM(mat!AL125)</f>
        <v/>
      </c>
      <c r="AP125" s="108" t="str">
        <f>TRIM(mat!AM125)</f>
        <v/>
      </c>
      <c r="AQ125" s="108" t="str">
        <f>TRIM(mat!AN125)</f>
        <v/>
      </c>
      <c r="AR125" s="108" t="str">
        <f>TRIM(mat!AO125)</f>
        <v/>
      </c>
      <c r="AS125" s="108" t="str">
        <f>TRIM(mat!AP125)</f>
        <v/>
      </c>
      <c r="AT125" s="108" t="str">
        <f>TRIM(mat!AQ125)</f>
        <v/>
      </c>
      <c r="AU125" s="108" t="str">
        <f>TRIM(mat!AR125)</f>
        <v/>
      </c>
      <c r="AV125" s="108" t="str">
        <f>TRIM(mat!AS125)</f>
        <v/>
      </c>
      <c r="AW125" s="108" t="str">
        <f>TRIM(mat!AT125)</f>
        <v/>
      </c>
      <c r="AX125" s="108" t="str">
        <f>TRIM(mat!AU125)</f>
        <v/>
      </c>
      <c r="AY125" s="108" t="str">
        <f>TRIM(mat!AV125)</f>
        <v/>
      </c>
      <c r="AZ125" s="108" t="str">
        <f>TRIM(mat!AW125)</f>
        <v/>
      </c>
      <c r="BA125" s="108" t="str">
        <f>TRIM(mat!AX125)</f>
        <v/>
      </c>
      <c r="BB125" s="108" t="str">
        <f>TRIM(mat!AY125)</f>
        <v/>
      </c>
      <c r="BC125" s="108" t="str">
        <f>TRIM(mat!AZ125)</f>
        <v/>
      </c>
      <c r="BD125" s="108" t="str">
        <f>TRIM(mat!BA125)</f>
        <v/>
      </c>
      <c r="BE125" s="108" t="str">
        <f>TRIM(mat!BB125)</f>
        <v/>
      </c>
    </row>
    <row r="126" spans="1:57" s="101" customFormat="1">
      <c r="A126" s="100">
        <f t="shared" si="11"/>
        <v>126</v>
      </c>
      <c r="B126" s="100">
        <f t="shared" si="12"/>
        <v>5</v>
      </c>
      <c r="C126" s="100" t="str">
        <f t="shared" si="13"/>
        <v>底面境界</v>
      </c>
      <c r="D126" s="100" t="str">
        <f>TRIM(mat!A126)</f>
        <v>BOT.-BOUN</v>
      </c>
      <c r="E126" s="100">
        <f>VALUE(TRIM(mat!B126))</f>
        <v>20300</v>
      </c>
      <c r="F126" s="100">
        <f>VALUE(TRIM(mat!C126))</f>
        <v>7</v>
      </c>
      <c r="G126" s="100" t="str">
        <f>TRIM(mat!D126)</f>
        <v>底面境界###底面粘性境界要素</v>
      </c>
      <c r="H126" s="100">
        <f>IF(mat!E126="","",VALUE(TRIM(mat!E126)))</f>
        <v>2</v>
      </c>
      <c r="I126" s="100">
        <f>IF(mat!F126="","",VALUE(TRIM(mat!F126)))</f>
        <v>350</v>
      </c>
      <c r="J126" s="100">
        <f>IF(mat!G126="","",VALUE(TRIM(mat!G126)))</f>
        <v>1700</v>
      </c>
      <c r="K126" s="100">
        <f>IF(mat!H126="","",VALUE(TRIM(mat!H126)))</f>
        <v>5</v>
      </c>
      <c r="L126" s="100" t="str">
        <f>IF(mat!I126="","",VALUE(TRIM(mat!I126)))</f>
        <v/>
      </c>
      <c r="M126" s="100" t="str">
        <f>IF(mat!J126="","",VALUE(TRIM(mat!J126)))</f>
        <v/>
      </c>
      <c r="N126" s="100" t="str">
        <f>IF(mat!K126="","",VALUE(TRIM(mat!K126)))</f>
        <v/>
      </c>
      <c r="O126" s="100" t="str">
        <f>IF(mat!L126="","",VALUE(TRIM(mat!L126)))</f>
        <v/>
      </c>
      <c r="P126" s="100" t="str">
        <f>IF(mat!M126="","",VALUE(TRIM(mat!M126)))</f>
        <v/>
      </c>
      <c r="Q126" s="100" t="str">
        <f>IF(mat!N126="","",VALUE(TRIM(mat!N126)))</f>
        <v/>
      </c>
      <c r="R126" s="100" t="str">
        <f>IF(mat!O126="","",VALUE(TRIM(mat!O126)))</f>
        <v/>
      </c>
      <c r="S126" s="100" t="str">
        <f>IF(mat!P126="","",VALUE(TRIM(mat!P126)))</f>
        <v/>
      </c>
      <c r="T126" s="100" t="str">
        <f>IF(mat!Q126="","",VALUE(TRIM(mat!Q126)))</f>
        <v/>
      </c>
      <c r="U126" s="100" t="str">
        <f>IF(mat!R126="","",VALUE(TRIM(mat!R126)))</f>
        <v/>
      </c>
      <c r="V126" s="100" t="str">
        <f>IF(mat!S126="","",VALUE(TRIM(mat!S126)))</f>
        <v/>
      </c>
      <c r="W126" s="100" t="str">
        <f>IF(mat!T126="","",VALUE(TRIM(mat!T126)))</f>
        <v/>
      </c>
      <c r="X126" s="100" t="str">
        <f>IF(mat!U126="","",VALUE(TRIM(mat!U126)))</f>
        <v/>
      </c>
      <c r="Y126" s="100" t="str">
        <f>IF(mat!V126="","",VALUE(TRIM(mat!V126)))</f>
        <v/>
      </c>
      <c r="Z126" s="100" t="str">
        <f>IF(mat!W126="","",VALUE(TRIM(mat!W126)))</f>
        <v/>
      </c>
      <c r="AA126" s="100" t="str">
        <f>IF(mat!X126="","",VALUE(TRIM(mat!X126)))</f>
        <v/>
      </c>
      <c r="AB126" s="100" t="str">
        <f>IF(mat!Y126="","",VALUE(TRIM(mat!Y126)))</f>
        <v/>
      </c>
      <c r="AC126" s="100" t="str">
        <f>IF(mat!Z126="","",VALUE(TRIM(mat!Z126)))</f>
        <v/>
      </c>
      <c r="AD126" s="100" t="str">
        <f>IF(mat!AA126="","",VALUE(TRIM(mat!AA126)))</f>
        <v/>
      </c>
      <c r="AE126" s="100" t="str">
        <f>IF(mat!AB126="","",VALUE(TRIM(mat!AB126)))</f>
        <v/>
      </c>
      <c r="AF126" s="100" t="str">
        <f>IF(mat!AC126="","",VALUE(TRIM(mat!AC126)))</f>
        <v/>
      </c>
      <c r="AG126" s="100" t="str">
        <f>IF(mat!AD126="","",VALUE(TRIM(mat!AD126)))</f>
        <v/>
      </c>
      <c r="AH126" s="100" t="str">
        <f>IF(mat!AE126="","",VALUE(TRIM(mat!AE126)))</f>
        <v/>
      </c>
      <c r="AI126" s="100" t="str">
        <f>IF(mat!AF126="","",VALUE(TRIM(mat!AF126)))</f>
        <v/>
      </c>
      <c r="AJ126" s="100" t="str">
        <f>IF(mat!AG126="","",VALUE(TRIM(mat!AG126)))</f>
        <v/>
      </c>
      <c r="AK126" s="100" t="str">
        <f>IF(mat!AH126="","",VALUE(TRIM(mat!AH126)))</f>
        <v/>
      </c>
      <c r="AL126" s="100" t="str">
        <f>IF(mat!AI126="","",VALUE(TRIM(mat!AI126)))</f>
        <v/>
      </c>
      <c r="AM126" s="100" t="str">
        <f>IF(mat!AJ126="","",VALUE(TRIM(mat!AJ126)))</f>
        <v/>
      </c>
      <c r="AN126" s="100" t="str">
        <f>IF(mat!AK126="","",VALUE(TRIM(mat!AK126)))</f>
        <v/>
      </c>
      <c r="AO126" s="100" t="str">
        <f>IF(mat!AL126="","",VALUE(TRIM(mat!AL126)))</f>
        <v/>
      </c>
      <c r="AP126" s="100" t="str">
        <f>IF(mat!AM126="","",VALUE(TRIM(mat!AM126)))</f>
        <v/>
      </c>
      <c r="AQ126" s="100" t="str">
        <f>IF(mat!AN126="","",VALUE(TRIM(mat!AN126)))</f>
        <v/>
      </c>
      <c r="AR126" s="100" t="str">
        <f>IF(mat!AO126="","",VALUE(TRIM(mat!AO126)))</f>
        <v/>
      </c>
      <c r="AS126" s="100" t="str">
        <f>IF(mat!AP126="","",VALUE(TRIM(mat!AP126)))</f>
        <v/>
      </c>
      <c r="AT126" s="100" t="str">
        <f>IF(mat!AQ126="","",VALUE(TRIM(mat!AQ126)))</f>
        <v/>
      </c>
      <c r="AU126" s="100" t="str">
        <f>IF(mat!AR126="","",VALUE(TRIM(mat!AR126)))</f>
        <v/>
      </c>
      <c r="AV126" s="100" t="str">
        <f>IF(mat!AS126="","",VALUE(TRIM(mat!AS126)))</f>
        <v/>
      </c>
      <c r="AW126" s="100" t="str">
        <f>IF(mat!AT126="","",VALUE(TRIM(mat!AT126)))</f>
        <v/>
      </c>
      <c r="AX126" s="100" t="str">
        <f>IF(mat!AU126="","",VALUE(TRIM(mat!AU126)))</f>
        <v/>
      </c>
      <c r="AY126" s="100" t="str">
        <f>IF(mat!AV126="","",VALUE(TRIM(mat!AV126)))</f>
        <v/>
      </c>
      <c r="AZ126" s="100" t="str">
        <f>IF(mat!AW126="","",VALUE(TRIM(mat!AW126)))</f>
        <v/>
      </c>
      <c r="BA126" s="100" t="str">
        <f>IF(mat!AX126="","",VALUE(TRIM(mat!AX126)))</f>
        <v/>
      </c>
      <c r="BB126" s="100" t="str">
        <f>IF(mat!AY126="","",VALUE(TRIM(mat!AY126)))</f>
        <v/>
      </c>
      <c r="BC126" s="100" t="str">
        <f>IF(mat!AZ126="","",VALUE(TRIM(mat!AZ126)))</f>
        <v/>
      </c>
      <c r="BD126" s="100" t="str">
        <f>IF(mat!BA126="","",VALUE(TRIM(mat!BA126)))</f>
        <v/>
      </c>
      <c r="BE126" s="100" t="str">
        <f>IF(mat!BB126="","",VALUE(TRIM(mat!BB126)))</f>
        <v/>
      </c>
    </row>
    <row r="127" spans="1:57" s="109" customFormat="1">
      <c r="A127" s="108">
        <f t="shared" si="14"/>
        <v>127</v>
      </c>
      <c r="B127" s="108"/>
      <c r="C127" s="108" t="str">
        <f>G127</f>
        <v>XHED</v>
      </c>
      <c r="D127" s="108" t="str">
        <f>TRIM(mat!A127)</f>
        <v>ELEMENT-TYPE</v>
      </c>
      <c r="E127" s="108" t="str">
        <f>TRIM(mat!B127)</f>
        <v>MA</v>
      </c>
      <c r="F127" s="108" t="str">
        <f>TRIM(mat!C127)</f>
        <v>IEL</v>
      </c>
      <c r="G127" s="108" t="str">
        <f>TRIM(mat!D127)</f>
        <v>XHED</v>
      </c>
      <c r="H127" s="108" t="str">
        <f>TRIM(mat!E127)</f>
        <v>RHO</v>
      </c>
      <c r="I127" s="108" t="str">
        <f>TRIM(mat!F127)</f>
        <v>L</v>
      </c>
      <c r="J127" s="108" t="str">
        <f>TRIM(mat!G127)</f>
        <v>WIDTH</v>
      </c>
      <c r="K127" s="108" t="str">
        <f>TRIM(mat!H127)</f>
        <v/>
      </c>
      <c r="L127" s="108" t="str">
        <f>TRIM(mat!I127)</f>
        <v/>
      </c>
      <c r="M127" s="108" t="str">
        <f>TRIM(mat!J127)</f>
        <v/>
      </c>
      <c r="N127" s="108" t="str">
        <f>TRIM(mat!K127)</f>
        <v/>
      </c>
      <c r="O127" s="108" t="str">
        <f>TRIM(mat!L127)</f>
        <v/>
      </c>
      <c r="P127" s="108" t="str">
        <f>TRIM(mat!M127)</f>
        <v/>
      </c>
      <c r="Q127" s="108" t="str">
        <f>TRIM(mat!N127)</f>
        <v/>
      </c>
      <c r="R127" s="108" t="str">
        <f>TRIM(mat!O127)</f>
        <v/>
      </c>
      <c r="S127" s="108" t="str">
        <f>TRIM(mat!P127)</f>
        <v/>
      </c>
      <c r="T127" s="108" t="str">
        <f>TRIM(mat!Q127)</f>
        <v/>
      </c>
      <c r="U127" s="108" t="str">
        <f>TRIM(mat!R127)</f>
        <v/>
      </c>
      <c r="V127" s="108" t="str">
        <f>TRIM(mat!S127)</f>
        <v/>
      </c>
      <c r="W127" s="108" t="str">
        <f>TRIM(mat!T127)</f>
        <v/>
      </c>
      <c r="X127" s="108" t="str">
        <f>TRIM(mat!U127)</f>
        <v/>
      </c>
      <c r="Y127" s="108" t="str">
        <f>TRIM(mat!V127)</f>
        <v/>
      </c>
      <c r="Z127" s="108" t="str">
        <f>TRIM(mat!W127)</f>
        <v/>
      </c>
      <c r="AA127" s="108" t="str">
        <f>TRIM(mat!X127)</f>
        <v/>
      </c>
      <c r="AB127" s="108" t="str">
        <f>TRIM(mat!Y127)</f>
        <v/>
      </c>
      <c r="AC127" s="108" t="str">
        <f>TRIM(mat!Z127)</f>
        <v/>
      </c>
      <c r="AD127" s="108" t="str">
        <f>TRIM(mat!AA127)</f>
        <v/>
      </c>
      <c r="AE127" s="108" t="str">
        <f>TRIM(mat!AB127)</f>
        <v/>
      </c>
      <c r="AF127" s="108" t="str">
        <f>TRIM(mat!AC127)</f>
        <v/>
      </c>
      <c r="AG127" s="108" t="str">
        <f>TRIM(mat!AD127)</f>
        <v/>
      </c>
      <c r="AH127" s="108" t="str">
        <f>TRIM(mat!AE127)</f>
        <v/>
      </c>
      <c r="AI127" s="108" t="str">
        <f>TRIM(mat!AF127)</f>
        <v/>
      </c>
      <c r="AJ127" s="108" t="str">
        <f>TRIM(mat!AG127)</f>
        <v/>
      </c>
      <c r="AK127" s="108" t="str">
        <f>TRIM(mat!AH127)</f>
        <v/>
      </c>
      <c r="AL127" s="108" t="str">
        <f>TRIM(mat!AI127)</f>
        <v/>
      </c>
      <c r="AM127" s="108" t="str">
        <f>TRIM(mat!AJ127)</f>
        <v/>
      </c>
      <c r="AN127" s="108" t="str">
        <f>TRIM(mat!AK127)</f>
        <v/>
      </c>
      <c r="AO127" s="108" t="str">
        <f>TRIM(mat!AL127)</f>
        <v/>
      </c>
      <c r="AP127" s="108" t="str">
        <f>TRIM(mat!AM127)</f>
        <v/>
      </c>
      <c r="AQ127" s="108" t="str">
        <f>TRIM(mat!AN127)</f>
        <v/>
      </c>
      <c r="AR127" s="108" t="str">
        <f>TRIM(mat!AO127)</f>
        <v/>
      </c>
      <c r="AS127" s="108" t="str">
        <f>TRIM(mat!AP127)</f>
        <v/>
      </c>
      <c r="AT127" s="108" t="str">
        <f>TRIM(mat!AQ127)</f>
        <v/>
      </c>
      <c r="AU127" s="108" t="str">
        <f>TRIM(mat!AR127)</f>
        <v/>
      </c>
      <c r="AV127" s="108" t="str">
        <f>TRIM(mat!AS127)</f>
        <v/>
      </c>
      <c r="AW127" s="108" t="str">
        <f>TRIM(mat!AT127)</f>
        <v/>
      </c>
      <c r="AX127" s="108" t="str">
        <f>TRIM(mat!AU127)</f>
        <v/>
      </c>
      <c r="AY127" s="108" t="str">
        <f>TRIM(mat!AV127)</f>
        <v/>
      </c>
      <c r="AZ127" s="108" t="str">
        <f>TRIM(mat!AW127)</f>
        <v/>
      </c>
      <c r="BA127" s="108" t="str">
        <f>TRIM(mat!AX127)</f>
        <v/>
      </c>
      <c r="BB127" s="108" t="str">
        <f>TRIM(mat!AY127)</f>
        <v/>
      </c>
      <c r="BC127" s="108" t="str">
        <f>TRIM(mat!AZ127)</f>
        <v/>
      </c>
      <c r="BD127" s="108" t="str">
        <f>TRIM(mat!BA127)</f>
        <v/>
      </c>
      <c r="BE127" s="108" t="str">
        <f>TRIM(mat!BB127)</f>
        <v/>
      </c>
    </row>
    <row r="128" spans="1:57" s="101" customFormat="1">
      <c r="A128" s="100">
        <f t="shared" ref="A128" si="15">A127+1</f>
        <v>128</v>
      </c>
      <c r="B128" s="100">
        <f t="shared" ref="B128" si="16">IFERROR(IFERROR(SEARCH("#",G128),SEARCH(":",G128)),LEN(G128)+1)</f>
        <v>6</v>
      </c>
      <c r="C128" s="100" t="str">
        <f t="shared" ref="C128" si="17">IF(F128=5,TRIM(RIGHT(G128,LEN(G128)-B128)),TRIM(LEFT(G128,B128-1)))</f>
        <v>流体連成面</v>
      </c>
      <c r="D128" s="100" t="str">
        <f>TRIM(mat!A128)</f>
        <v>S.F-COUPLE</v>
      </c>
      <c r="E128" s="100">
        <f>VALUE(TRIM(mat!B128))</f>
        <v>9601</v>
      </c>
      <c r="F128" s="100">
        <f>VALUE(TRIM(mat!C128))</f>
        <v>8</v>
      </c>
      <c r="G128" s="100" t="str">
        <f>TRIM(mat!D128)</f>
        <v>流体連成面###流体連成面要素</v>
      </c>
      <c r="H128" s="100">
        <f>IF(mat!E128="","",VALUE(TRIM(mat!E128)))</f>
        <v>1</v>
      </c>
      <c r="I128" s="100">
        <f>IF(mat!F128="","",VALUE(TRIM(mat!F128)))</f>
        <v>2</v>
      </c>
      <c r="J128" s="100">
        <f>IF(mat!G128="","",VALUE(TRIM(mat!G128)))</f>
        <v>5</v>
      </c>
      <c r="K128" s="100" t="str">
        <f>IF(mat!H128="","",VALUE(TRIM(mat!H128)))</f>
        <v/>
      </c>
      <c r="L128" s="100" t="str">
        <f>IF(mat!I128="","",VALUE(TRIM(mat!I128)))</f>
        <v/>
      </c>
      <c r="M128" s="100" t="str">
        <f>IF(mat!J128="","",VALUE(TRIM(mat!J128)))</f>
        <v/>
      </c>
      <c r="N128" s="100" t="str">
        <f>IF(mat!K128="","",VALUE(TRIM(mat!K128)))</f>
        <v/>
      </c>
      <c r="O128" s="100" t="str">
        <f>IF(mat!L128="","",VALUE(TRIM(mat!L128)))</f>
        <v/>
      </c>
      <c r="P128" s="100" t="str">
        <f>IF(mat!M128="","",VALUE(TRIM(mat!M128)))</f>
        <v/>
      </c>
      <c r="Q128" s="100" t="str">
        <f>IF(mat!N128="","",VALUE(TRIM(mat!N128)))</f>
        <v/>
      </c>
      <c r="R128" s="100" t="str">
        <f>IF(mat!O128="","",VALUE(TRIM(mat!O128)))</f>
        <v/>
      </c>
      <c r="S128" s="100" t="str">
        <f>IF(mat!P128="","",VALUE(TRIM(mat!P128)))</f>
        <v/>
      </c>
      <c r="T128" s="100" t="str">
        <f>IF(mat!Q128="","",VALUE(TRIM(mat!Q128)))</f>
        <v/>
      </c>
      <c r="U128" s="100" t="str">
        <f>IF(mat!R128="","",VALUE(TRIM(mat!R128)))</f>
        <v/>
      </c>
      <c r="V128" s="100" t="str">
        <f>IF(mat!S128="","",VALUE(TRIM(mat!S128)))</f>
        <v/>
      </c>
      <c r="W128" s="100" t="str">
        <f>IF(mat!T128="","",VALUE(TRIM(mat!T128)))</f>
        <v/>
      </c>
      <c r="X128" s="100" t="str">
        <f>IF(mat!U128="","",VALUE(TRIM(mat!U128)))</f>
        <v/>
      </c>
      <c r="Y128" s="100" t="str">
        <f>IF(mat!V128="","",VALUE(TRIM(mat!V128)))</f>
        <v/>
      </c>
      <c r="Z128" s="100" t="str">
        <f>IF(mat!W128="","",VALUE(TRIM(mat!W128)))</f>
        <v/>
      </c>
      <c r="AA128" s="100" t="str">
        <f>IF(mat!X128="","",VALUE(TRIM(mat!X128)))</f>
        <v/>
      </c>
      <c r="AB128" s="100" t="str">
        <f>IF(mat!Y128="","",VALUE(TRIM(mat!Y128)))</f>
        <v/>
      </c>
      <c r="AC128" s="100" t="str">
        <f>IF(mat!Z128="","",VALUE(TRIM(mat!Z128)))</f>
        <v/>
      </c>
      <c r="AD128" s="100" t="str">
        <f>IF(mat!AA128="","",VALUE(TRIM(mat!AA128)))</f>
        <v/>
      </c>
      <c r="AE128" s="100" t="str">
        <f>IF(mat!AB128="","",VALUE(TRIM(mat!AB128)))</f>
        <v/>
      </c>
      <c r="AF128" s="100" t="str">
        <f>IF(mat!AC128="","",VALUE(TRIM(mat!AC128)))</f>
        <v/>
      </c>
      <c r="AG128" s="100" t="str">
        <f>IF(mat!AD128="","",VALUE(TRIM(mat!AD128)))</f>
        <v/>
      </c>
      <c r="AH128" s="100" t="str">
        <f>IF(mat!AE128="","",VALUE(TRIM(mat!AE128)))</f>
        <v/>
      </c>
      <c r="AI128" s="100" t="str">
        <f>IF(mat!AF128="","",VALUE(TRIM(mat!AF128)))</f>
        <v/>
      </c>
      <c r="AJ128" s="100" t="str">
        <f>IF(mat!AG128="","",VALUE(TRIM(mat!AG128)))</f>
        <v/>
      </c>
      <c r="AK128" s="100" t="str">
        <f>IF(mat!AH128="","",VALUE(TRIM(mat!AH128)))</f>
        <v/>
      </c>
      <c r="AL128" s="100" t="str">
        <f>IF(mat!AI128="","",VALUE(TRIM(mat!AI128)))</f>
        <v/>
      </c>
      <c r="AM128" s="100" t="str">
        <f>IF(mat!AJ128="","",VALUE(TRIM(mat!AJ128)))</f>
        <v/>
      </c>
      <c r="AN128" s="100" t="str">
        <f>IF(mat!AK128="","",VALUE(TRIM(mat!AK128)))</f>
        <v/>
      </c>
      <c r="AO128" s="100" t="str">
        <f>IF(mat!AL128="","",VALUE(TRIM(mat!AL128)))</f>
        <v/>
      </c>
      <c r="AP128" s="100" t="str">
        <f>IF(mat!AM128="","",VALUE(TRIM(mat!AM128)))</f>
        <v/>
      </c>
      <c r="AQ128" s="100" t="str">
        <f>IF(mat!AN128="","",VALUE(TRIM(mat!AN128)))</f>
        <v/>
      </c>
      <c r="AR128" s="100" t="str">
        <f>IF(mat!AO128="","",VALUE(TRIM(mat!AO128)))</f>
        <v/>
      </c>
      <c r="AS128" s="100" t="str">
        <f>IF(mat!AP128="","",VALUE(TRIM(mat!AP128)))</f>
        <v/>
      </c>
      <c r="AT128" s="100" t="str">
        <f>IF(mat!AQ128="","",VALUE(TRIM(mat!AQ128)))</f>
        <v/>
      </c>
      <c r="AU128" s="100" t="str">
        <f>IF(mat!AR128="","",VALUE(TRIM(mat!AR128)))</f>
        <v/>
      </c>
      <c r="AV128" s="100" t="str">
        <f>IF(mat!AS128="","",VALUE(TRIM(mat!AS128)))</f>
        <v/>
      </c>
      <c r="AW128" s="100" t="str">
        <f>IF(mat!AT128="","",VALUE(TRIM(mat!AT128)))</f>
        <v/>
      </c>
      <c r="AX128" s="100" t="str">
        <f>IF(mat!AU128="","",VALUE(TRIM(mat!AU128)))</f>
        <v/>
      </c>
      <c r="AY128" s="100" t="str">
        <f>IF(mat!AV128="","",VALUE(TRIM(mat!AV128)))</f>
        <v/>
      </c>
      <c r="AZ128" s="100" t="str">
        <f>IF(mat!AW128="","",VALUE(TRIM(mat!AW128)))</f>
        <v/>
      </c>
      <c r="BA128" s="100" t="str">
        <f>IF(mat!AX128="","",VALUE(TRIM(mat!AX128)))</f>
        <v/>
      </c>
      <c r="BB128" s="100" t="str">
        <f>IF(mat!AY128="","",VALUE(TRIM(mat!AY128)))</f>
        <v/>
      </c>
      <c r="BC128" s="100" t="str">
        <f>IF(mat!AZ128="","",VALUE(TRIM(mat!AZ128)))</f>
        <v/>
      </c>
      <c r="BD128" s="100" t="str">
        <f>IF(mat!BA128="","",VALUE(TRIM(mat!BA128)))</f>
        <v/>
      </c>
      <c r="BE128" s="100" t="str">
        <f>IF(mat!BB128="","",VALUE(TRIM(mat!BB128)))</f>
        <v/>
      </c>
    </row>
    <row r="129" spans="1:57" s="109" customFormat="1">
      <c r="A129" s="108">
        <f t="shared" si="14"/>
        <v>129</v>
      </c>
      <c r="B129" s="108"/>
      <c r="C129" s="108" t="str">
        <f>G129</f>
        <v>XHED</v>
      </c>
      <c r="D129" s="108" t="str">
        <f>TRIM(mat!A129)</f>
        <v>ELEMENT-TYPE</v>
      </c>
      <c r="E129" s="108" t="str">
        <f>TRIM(mat!B129)</f>
        <v>MA</v>
      </c>
      <c r="F129" s="108" t="str">
        <f>TRIM(mat!C129)</f>
        <v>IEL</v>
      </c>
      <c r="G129" s="108" t="str">
        <f>TRIM(mat!D129)</f>
        <v>XHED</v>
      </c>
      <c r="H129" s="108" t="str">
        <f>TRIM(mat!E129)</f>
        <v>TKN</v>
      </c>
      <c r="I129" s="108" t="str">
        <f>TRIM(mat!F129)</f>
        <v>TKS</v>
      </c>
      <c r="J129" s="108" t="str">
        <f>TRIM(mat!G129)</f>
        <v>CJ</v>
      </c>
      <c r="K129" s="108" t="str">
        <f>TRIM(mat!H129)</f>
        <v>PHIJ</v>
      </c>
      <c r="L129" s="108" t="str">
        <f>TRIM(mat!I129)</f>
        <v>ITYP</v>
      </c>
      <c r="M129" s="108" t="str">
        <f>TRIM(mat!J129)</f>
        <v>ISNTYP</v>
      </c>
      <c r="N129" s="108" t="str">
        <f>TRIM(mat!K129)</f>
        <v>IUSS</v>
      </c>
      <c r="O129" s="108" t="str">
        <f>TRIM(mat!L129)</f>
        <v>IUSN</v>
      </c>
      <c r="P129" s="108" t="str">
        <f>TRIM(mat!M129)</f>
        <v>KILL</v>
      </c>
      <c r="Q129" s="108" t="str">
        <f>TRIM(mat!N129)</f>
        <v>WIDTH</v>
      </c>
      <c r="R129" s="108" t="str">
        <f>TRIM(mat!O129)</f>
        <v>IRYL</v>
      </c>
      <c r="S129" s="108" t="str">
        <f>TRIM(mat!P129)</f>
        <v>ALPHAE</v>
      </c>
      <c r="T129" s="108" t="str">
        <f>TRIM(mat!Q129)</f>
        <v>BETAE</v>
      </c>
      <c r="U129" s="108" t="str">
        <f>TRIM(mat!R129)</f>
        <v>AA</v>
      </c>
      <c r="V129" s="108" t="str">
        <f>TRIM(mat!S129)</f>
        <v>BB</v>
      </c>
      <c r="W129" s="108" t="str">
        <f>TRIM(mat!T129)</f>
        <v>IAABB</v>
      </c>
      <c r="X129" s="108" t="str">
        <f>TRIM(mat!U129)</f>
        <v>FAABB</v>
      </c>
      <c r="Y129" s="108" t="str">
        <f>TRIM(mat!V129)</f>
        <v/>
      </c>
      <c r="Z129" s="108" t="str">
        <f>TRIM(mat!W129)</f>
        <v/>
      </c>
      <c r="AA129" s="108" t="str">
        <f>TRIM(mat!X129)</f>
        <v/>
      </c>
      <c r="AB129" s="108" t="str">
        <f>TRIM(mat!Y129)</f>
        <v/>
      </c>
      <c r="AC129" s="108" t="str">
        <f>TRIM(mat!Z129)</f>
        <v/>
      </c>
      <c r="AD129" s="108" t="str">
        <f>TRIM(mat!AA129)</f>
        <v/>
      </c>
      <c r="AE129" s="108" t="str">
        <f>TRIM(mat!AB129)</f>
        <v/>
      </c>
      <c r="AF129" s="108" t="str">
        <f>TRIM(mat!AC129)</f>
        <v/>
      </c>
      <c r="AG129" s="108" t="str">
        <f>TRIM(mat!AD129)</f>
        <v/>
      </c>
      <c r="AH129" s="108" t="str">
        <f>TRIM(mat!AE129)</f>
        <v/>
      </c>
      <c r="AI129" s="108" t="str">
        <f>TRIM(mat!AF129)</f>
        <v/>
      </c>
      <c r="AJ129" s="108" t="str">
        <f>TRIM(mat!AG129)</f>
        <v/>
      </c>
      <c r="AK129" s="108" t="str">
        <f>TRIM(mat!AH129)</f>
        <v/>
      </c>
      <c r="AL129" s="108" t="str">
        <f>TRIM(mat!AI129)</f>
        <v/>
      </c>
      <c r="AM129" s="108" t="str">
        <f>TRIM(mat!AJ129)</f>
        <v/>
      </c>
      <c r="AN129" s="108" t="str">
        <f>TRIM(mat!AK129)</f>
        <v/>
      </c>
      <c r="AO129" s="108" t="str">
        <f>TRIM(mat!AL129)</f>
        <v/>
      </c>
      <c r="AP129" s="108" t="str">
        <f>TRIM(mat!AM129)</f>
        <v/>
      </c>
      <c r="AQ129" s="108" t="str">
        <f>TRIM(mat!AN129)</f>
        <v/>
      </c>
      <c r="AR129" s="108" t="str">
        <f>TRIM(mat!AO129)</f>
        <v/>
      </c>
      <c r="AS129" s="108" t="str">
        <f>TRIM(mat!AP129)</f>
        <v/>
      </c>
      <c r="AT129" s="108" t="str">
        <f>TRIM(mat!AQ129)</f>
        <v/>
      </c>
      <c r="AU129" s="108" t="str">
        <f>TRIM(mat!AR129)</f>
        <v/>
      </c>
      <c r="AV129" s="108" t="str">
        <f>TRIM(mat!AS129)</f>
        <v/>
      </c>
      <c r="AW129" s="108" t="str">
        <f>TRIM(mat!AT129)</f>
        <v/>
      </c>
      <c r="AX129" s="108" t="str">
        <f>TRIM(mat!AU129)</f>
        <v/>
      </c>
      <c r="AY129" s="108" t="str">
        <f>TRIM(mat!AV129)</f>
        <v/>
      </c>
      <c r="AZ129" s="108" t="str">
        <f>TRIM(mat!AW129)</f>
        <v/>
      </c>
      <c r="BA129" s="108" t="str">
        <f>TRIM(mat!AX129)</f>
        <v/>
      </c>
      <c r="BB129" s="108" t="str">
        <f>TRIM(mat!AY129)</f>
        <v/>
      </c>
      <c r="BC129" s="108" t="str">
        <f>TRIM(mat!AZ129)</f>
        <v/>
      </c>
      <c r="BD129" s="108" t="str">
        <f>TRIM(mat!BA129)</f>
        <v/>
      </c>
      <c r="BE129" s="108" t="str">
        <f>TRIM(mat!BB129)</f>
        <v/>
      </c>
    </row>
    <row r="130" spans="1:57" s="101" customFormat="1">
      <c r="A130" s="100">
        <f t="shared" si="14"/>
        <v>130</v>
      </c>
      <c r="B130" s="100">
        <f t="shared" ref="B130:B132" si="18">IFERROR(IFERROR(SEARCH("#",G130),SEARCH(":",G130)),LEN(G130)+1)</f>
        <v>12</v>
      </c>
      <c r="C130" s="100" t="str">
        <f t="shared" ref="C130:C132" si="19">IF(F130=5,TRIM(RIGHT(G130,LEN(G130)-B130)),TRIM(LEFT(G130,B130-1)))</f>
        <v>ジョイント(1)</v>
      </c>
      <c r="D130" s="100" t="str">
        <f>TRIM(mat!A130)</f>
        <v>JOINT</v>
      </c>
      <c r="E130" s="100">
        <f>VALUE(TRIM(mat!B130))</f>
        <v>9800</v>
      </c>
      <c r="F130" s="100">
        <f>VALUE(TRIM(mat!C130))</f>
        <v>5</v>
      </c>
      <c r="G130" s="100" t="str">
        <f>TRIM(mat!D130)</f>
        <v>Joint(1801):ジョイント(1)</v>
      </c>
      <c r="H130" s="100">
        <f>IF(mat!E130="","",VALUE(TRIM(mat!E130)))</f>
        <v>10000000</v>
      </c>
      <c r="I130" s="100">
        <f>IF(mat!F130="","",VALUE(TRIM(mat!F130)))</f>
        <v>1000000</v>
      </c>
      <c r="J130" s="100">
        <f>IF(mat!G130="","",VALUE(TRIM(mat!G130)))</f>
        <v>0</v>
      </c>
      <c r="K130" s="100">
        <f>IF(mat!H130="","",VALUE(TRIM(mat!H130)))</f>
        <v>31</v>
      </c>
      <c r="L130" s="100">
        <f>IF(mat!I130="","",VALUE(TRIM(mat!I130)))</f>
        <v>1</v>
      </c>
      <c r="M130" s="100">
        <f>IF(mat!J130="","",VALUE(TRIM(mat!J130)))</f>
        <v>1</v>
      </c>
      <c r="N130" s="100">
        <f>IF(mat!K130="","",VALUE(TRIM(mat!K130)))</f>
        <v>1</v>
      </c>
      <c r="O130" s="100">
        <f>IF(mat!L130="","",VALUE(TRIM(mat!L130)))</f>
        <v>1</v>
      </c>
      <c r="P130" s="100">
        <f>IF(mat!M130="","",VALUE(TRIM(mat!M130)))</f>
        <v>0</v>
      </c>
      <c r="Q130" s="100">
        <f>IF(mat!N130="","",VALUE(TRIM(mat!N130)))</f>
        <v>5</v>
      </c>
      <c r="R130" s="100">
        <f>IF(mat!O130="","",VALUE(TRIM(mat!O130)))</f>
        <v>1</v>
      </c>
      <c r="S130" s="100">
        <f>IF(mat!P130="","",VALUE(TRIM(mat!P130)))</f>
        <v>0</v>
      </c>
      <c r="T130" s="100">
        <f>IF(mat!Q130="","",VALUE(TRIM(mat!Q130)))</f>
        <v>0</v>
      </c>
      <c r="U130" s="100">
        <f>IF(mat!R130="","",VALUE(TRIM(mat!R130)))</f>
        <v>0</v>
      </c>
      <c r="V130" s="100">
        <f>IF(mat!S130="","",VALUE(TRIM(mat!S130)))</f>
        <v>0</v>
      </c>
      <c r="W130" s="100">
        <f>IF(mat!T130="","",VALUE(TRIM(mat!T130)))</f>
        <v>0</v>
      </c>
      <c r="X130" s="100">
        <f>IF(mat!U130="","",VALUE(TRIM(mat!U130)))</f>
        <v>0</v>
      </c>
      <c r="Y130" s="100" t="str">
        <f>IF(mat!V130="","",VALUE(TRIM(mat!V130)))</f>
        <v/>
      </c>
      <c r="Z130" s="100" t="str">
        <f>IF(mat!W130="","",VALUE(TRIM(mat!W130)))</f>
        <v/>
      </c>
      <c r="AA130" s="100" t="str">
        <f>IF(mat!X130="","",VALUE(TRIM(mat!X130)))</f>
        <v/>
      </c>
      <c r="AB130" s="100" t="str">
        <f>IF(mat!Y130="","",VALUE(TRIM(mat!Y130)))</f>
        <v/>
      </c>
      <c r="AC130" s="100" t="str">
        <f>IF(mat!Z130="","",VALUE(TRIM(mat!Z130)))</f>
        <v/>
      </c>
      <c r="AD130" s="100" t="str">
        <f>IF(mat!AA130="","",VALUE(TRIM(mat!AA130)))</f>
        <v/>
      </c>
      <c r="AE130" s="100" t="str">
        <f>IF(mat!AB130="","",VALUE(TRIM(mat!AB130)))</f>
        <v/>
      </c>
      <c r="AF130" s="100" t="str">
        <f>IF(mat!AC130="","",VALUE(TRIM(mat!AC130)))</f>
        <v/>
      </c>
      <c r="AG130" s="100" t="str">
        <f>IF(mat!AD130="","",VALUE(TRIM(mat!AD130)))</f>
        <v/>
      </c>
      <c r="AH130" s="100" t="str">
        <f>IF(mat!AE130="","",VALUE(TRIM(mat!AE130)))</f>
        <v/>
      </c>
      <c r="AI130" s="100" t="str">
        <f>IF(mat!AF130="","",VALUE(TRIM(mat!AF130)))</f>
        <v/>
      </c>
      <c r="AJ130" s="100" t="str">
        <f>IF(mat!AG130="","",VALUE(TRIM(mat!AG130)))</f>
        <v/>
      </c>
      <c r="AK130" s="100" t="str">
        <f>IF(mat!AH130="","",VALUE(TRIM(mat!AH130)))</f>
        <v/>
      </c>
      <c r="AL130" s="100" t="str">
        <f>IF(mat!AI130="","",VALUE(TRIM(mat!AI130)))</f>
        <v/>
      </c>
      <c r="AM130" s="100" t="str">
        <f>IF(mat!AJ130="","",VALUE(TRIM(mat!AJ130)))</f>
        <v/>
      </c>
      <c r="AN130" s="100" t="str">
        <f>IF(mat!AK130="","",VALUE(TRIM(mat!AK130)))</f>
        <v/>
      </c>
      <c r="AO130" s="100" t="str">
        <f>IF(mat!AL130="","",VALUE(TRIM(mat!AL130)))</f>
        <v/>
      </c>
      <c r="AP130" s="100" t="str">
        <f>IF(mat!AM130="","",VALUE(TRIM(mat!AM130)))</f>
        <v/>
      </c>
      <c r="AQ130" s="100" t="str">
        <f>IF(mat!AN130="","",VALUE(TRIM(mat!AN130)))</f>
        <v/>
      </c>
      <c r="AR130" s="100" t="str">
        <f>IF(mat!AO130="","",VALUE(TRIM(mat!AO130)))</f>
        <v/>
      </c>
      <c r="AS130" s="100" t="str">
        <f>IF(mat!AP130="","",VALUE(TRIM(mat!AP130)))</f>
        <v/>
      </c>
      <c r="AT130" s="100" t="str">
        <f>IF(mat!AQ130="","",VALUE(TRIM(mat!AQ130)))</f>
        <v/>
      </c>
      <c r="AU130" s="100" t="str">
        <f>IF(mat!AR130="","",VALUE(TRIM(mat!AR130)))</f>
        <v/>
      </c>
      <c r="AV130" s="100" t="str">
        <f>IF(mat!AS130="","",VALUE(TRIM(mat!AS130)))</f>
        <v/>
      </c>
      <c r="AW130" s="100" t="str">
        <f>IF(mat!AT130="","",VALUE(TRIM(mat!AT130)))</f>
        <v/>
      </c>
      <c r="AX130" s="100" t="str">
        <f>IF(mat!AU130="","",VALUE(TRIM(mat!AU130)))</f>
        <v/>
      </c>
      <c r="AY130" s="100" t="str">
        <f>IF(mat!AV130="","",VALUE(TRIM(mat!AV130)))</f>
        <v/>
      </c>
      <c r="AZ130" s="100" t="str">
        <f>IF(mat!AW130="","",VALUE(TRIM(mat!AW130)))</f>
        <v/>
      </c>
      <c r="BA130" s="100" t="str">
        <f>IF(mat!AX130="","",VALUE(TRIM(mat!AX130)))</f>
        <v/>
      </c>
      <c r="BB130" s="100" t="str">
        <f>IF(mat!AY130="","",VALUE(TRIM(mat!AY130)))</f>
        <v/>
      </c>
      <c r="BC130" s="100" t="str">
        <f>IF(mat!AZ130="","",VALUE(TRIM(mat!AZ130)))</f>
        <v/>
      </c>
      <c r="BD130" s="100" t="str">
        <f>IF(mat!BA130="","",VALUE(TRIM(mat!BA130)))</f>
        <v/>
      </c>
      <c r="BE130" s="100" t="str">
        <f>IF(mat!BB130="","",VALUE(TRIM(mat!BB130)))</f>
        <v/>
      </c>
    </row>
    <row r="131" spans="1:57" s="101" customFormat="1">
      <c r="A131" s="100">
        <f t="shared" si="14"/>
        <v>131</v>
      </c>
      <c r="B131" s="100">
        <f t="shared" si="18"/>
        <v>12</v>
      </c>
      <c r="C131" s="100" t="str">
        <f t="shared" si="19"/>
        <v>ジョイント(2)</v>
      </c>
      <c r="D131" s="100" t="str">
        <f>TRIM(mat!A131)</f>
        <v>JOINT</v>
      </c>
      <c r="E131" s="100">
        <f>VALUE(TRIM(mat!B131))</f>
        <v>9801</v>
      </c>
      <c r="F131" s="100">
        <f>VALUE(TRIM(mat!C131))</f>
        <v>5</v>
      </c>
      <c r="G131" s="100" t="str">
        <f>TRIM(mat!D131)</f>
        <v>Joint(1802):ジョイント(2)</v>
      </c>
      <c r="H131" s="100">
        <f>IF(mat!E131="","",VALUE(TRIM(mat!E131)))</f>
        <v>10000000</v>
      </c>
      <c r="I131" s="100">
        <f>IF(mat!F131="","",VALUE(TRIM(mat!F131)))</f>
        <v>1000000</v>
      </c>
      <c r="J131" s="100">
        <f>IF(mat!G131="","",VALUE(TRIM(mat!G131)))</f>
        <v>0</v>
      </c>
      <c r="K131" s="100">
        <f>IF(mat!H131="","",VALUE(TRIM(mat!H131)))</f>
        <v>31</v>
      </c>
      <c r="L131" s="100">
        <f>IF(mat!I131="","",VALUE(TRIM(mat!I131)))</f>
        <v>1</v>
      </c>
      <c r="M131" s="100">
        <f>IF(mat!J131="","",VALUE(TRIM(mat!J131)))</f>
        <v>1</v>
      </c>
      <c r="N131" s="100">
        <f>IF(mat!K131="","",VALUE(TRIM(mat!K131)))</f>
        <v>2</v>
      </c>
      <c r="O131" s="100">
        <f>IF(mat!L131="","",VALUE(TRIM(mat!L131)))</f>
        <v>1</v>
      </c>
      <c r="P131" s="100">
        <f>IF(mat!M131="","",VALUE(TRIM(mat!M131)))</f>
        <v>0</v>
      </c>
      <c r="Q131" s="100">
        <f>IF(mat!N131="","",VALUE(TRIM(mat!N131)))</f>
        <v>5</v>
      </c>
      <c r="R131" s="100">
        <f>IF(mat!O131="","",VALUE(TRIM(mat!O131)))</f>
        <v>1</v>
      </c>
      <c r="S131" s="100">
        <f>IF(mat!P131="","",VALUE(TRIM(mat!P131)))</f>
        <v>0</v>
      </c>
      <c r="T131" s="100">
        <f>IF(mat!Q131="","",VALUE(TRIM(mat!Q131)))</f>
        <v>0</v>
      </c>
      <c r="U131" s="100">
        <f>IF(mat!R131="","",VALUE(TRIM(mat!R131)))</f>
        <v>0</v>
      </c>
      <c r="V131" s="100">
        <f>IF(mat!S131="","",VALUE(TRIM(mat!S131)))</f>
        <v>0</v>
      </c>
      <c r="W131" s="100">
        <f>IF(mat!T131="","",VALUE(TRIM(mat!T131)))</f>
        <v>0</v>
      </c>
      <c r="X131" s="100">
        <f>IF(mat!U131="","",VALUE(TRIM(mat!U131)))</f>
        <v>0</v>
      </c>
      <c r="Y131" s="100" t="str">
        <f>IF(mat!V131="","",VALUE(TRIM(mat!V131)))</f>
        <v/>
      </c>
      <c r="Z131" s="100" t="str">
        <f>IF(mat!W131="","",VALUE(TRIM(mat!W131)))</f>
        <v/>
      </c>
      <c r="AA131" s="100" t="str">
        <f>IF(mat!X131="","",VALUE(TRIM(mat!X131)))</f>
        <v/>
      </c>
      <c r="AB131" s="100" t="str">
        <f>IF(mat!Y131="","",VALUE(TRIM(mat!Y131)))</f>
        <v/>
      </c>
      <c r="AC131" s="100" t="str">
        <f>IF(mat!Z131="","",VALUE(TRIM(mat!Z131)))</f>
        <v/>
      </c>
      <c r="AD131" s="100" t="str">
        <f>IF(mat!AA131="","",VALUE(TRIM(mat!AA131)))</f>
        <v/>
      </c>
      <c r="AE131" s="100" t="str">
        <f>IF(mat!AB131="","",VALUE(TRIM(mat!AB131)))</f>
        <v/>
      </c>
      <c r="AF131" s="100" t="str">
        <f>IF(mat!AC131="","",VALUE(TRIM(mat!AC131)))</f>
        <v/>
      </c>
      <c r="AG131" s="100" t="str">
        <f>IF(mat!AD131="","",VALUE(TRIM(mat!AD131)))</f>
        <v/>
      </c>
      <c r="AH131" s="100" t="str">
        <f>IF(mat!AE131="","",VALUE(TRIM(mat!AE131)))</f>
        <v/>
      </c>
      <c r="AI131" s="100" t="str">
        <f>IF(mat!AF131="","",VALUE(TRIM(mat!AF131)))</f>
        <v/>
      </c>
      <c r="AJ131" s="100" t="str">
        <f>IF(mat!AG131="","",VALUE(TRIM(mat!AG131)))</f>
        <v/>
      </c>
      <c r="AK131" s="100" t="str">
        <f>IF(mat!AH131="","",VALUE(TRIM(mat!AH131)))</f>
        <v/>
      </c>
      <c r="AL131" s="100" t="str">
        <f>IF(mat!AI131="","",VALUE(TRIM(mat!AI131)))</f>
        <v/>
      </c>
      <c r="AM131" s="100" t="str">
        <f>IF(mat!AJ131="","",VALUE(TRIM(mat!AJ131)))</f>
        <v/>
      </c>
      <c r="AN131" s="100" t="str">
        <f>IF(mat!AK131="","",VALUE(TRIM(mat!AK131)))</f>
        <v/>
      </c>
      <c r="AO131" s="100" t="str">
        <f>IF(mat!AL131="","",VALUE(TRIM(mat!AL131)))</f>
        <v/>
      </c>
      <c r="AP131" s="100" t="str">
        <f>IF(mat!AM131="","",VALUE(TRIM(mat!AM131)))</f>
        <v/>
      </c>
      <c r="AQ131" s="100" t="str">
        <f>IF(mat!AN131="","",VALUE(TRIM(mat!AN131)))</f>
        <v/>
      </c>
      <c r="AR131" s="100" t="str">
        <f>IF(mat!AO131="","",VALUE(TRIM(mat!AO131)))</f>
        <v/>
      </c>
      <c r="AS131" s="100" t="str">
        <f>IF(mat!AP131="","",VALUE(TRIM(mat!AP131)))</f>
        <v/>
      </c>
      <c r="AT131" s="100" t="str">
        <f>IF(mat!AQ131="","",VALUE(TRIM(mat!AQ131)))</f>
        <v/>
      </c>
      <c r="AU131" s="100" t="str">
        <f>IF(mat!AR131="","",VALUE(TRIM(mat!AR131)))</f>
        <v/>
      </c>
      <c r="AV131" s="100" t="str">
        <f>IF(mat!AS131="","",VALUE(TRIM(mat!AS131)))</f>
        <v/>
      </c>
      <c r="AW131" s="100" t="str">
        <f>IF(mat!AT131="","",VALUE(TRIM(mat!AT131)))</f>
        <v/>
      </c>
      <c r="AX131" s="100" t="str">
        <f>IF(mat!AU131="","",VALUE(TRIM(mat!AU131)))</f>
        <v/>
      </c>
      <c r="AY131" s="100" t="str">
        <f>IF(mat!AV131="","",VALUE(TRIM(mat!AV131)))</f>
        <v/>
      </c>
      <c r="AZ131" s="100" t="str">
        <f>IF(mat!AW131="","",VALUE(TRIM(mat!AW131)))</f>
        <v/>
      </c>
      <c r="BA131" s="100" t="str">
        <f>IF(mat!AX131="","",VALUE(TRIM(mat!AX131)))</f>
        <v/>
      </c>
      <c r="BB131" s="100" t="str">
        <f>IF(mat!AY131="","",VALUE(TRIM(mat!AY131)))</f>
        <v/>
      </c>
      <c r="BC131" s="100" t="str">
        <f>IF(mat!AZ131="","",VALUE(TRIM(mat!AZ131)))</f>
        <v/>
      </c>
      <c r="BD131" s="100" t="str">
        <f>IF(mat!BA131="","",VALUE(TRIM(mat!BA131)))</f>
        <v/>
      </c>
      <c r="BE131" s="100" t="str">
        <f>IF(mat!BB131="","",VALUE(TRIM(mat!BB131)))</f>
        <v/>
      </c>
    </row>
    <row r="132" spans="1:57" s="101" customFormat="1">
      <c r="A132" s="100">
        <f t="shared" si="14"/>
        <v>132</v>
      </c>
      <c r="B132" s="100">
        <f t="shared" si="18"/>
        <v>12</v>
      </c>
      <c r="C132" s="100" t="str">
        <f t="shared" si="19"/>
        <v>ジョイント(4)</v>
      </c>
      <c r="D132" s="100" t="str">
        <f>TRIM(mat!A132)</f>
        <v>JOINT</v>
      </c>
      <c r="E132" s="100">
        <f>VALUE(TRIM(mat!B132))</f>
        <v>9802</v>
      </c>
      <c r="F132" s="100">
        <f>VALUE(TRIM(mat!C132))</f>
        <v>5</v>
      </c>
      <c r="G132" s="100" t="str">
        <f>TRIM(mat!D132)</f>
        <v>Joint(1804):ジョイント(4)</v>
      </c>
      <c r="H132" s="100">
        <f>IF(mat!E132="","",VALUE(TRIM(mat!E132)))</f>
        <v>10000000</v>
      </c>
      <c r="I132" s="100">
        <f>IF(mat!F132="","",VALUE(TRIM(mat!F132)))</f>
        <v>1000000</v>
      </c>
      <c r="J132" s="100">
        <f>IF(mat!G132="","",VALUE(TRIM(mat!G132)))</f>
        <v>0</v>
      </c>
      <c r="K132" s="100">
        <f>IF(mat!H132="","",VALUE(TRIM(mat!H132)))</f>
        <v>31</v>
      </c>
      <c r="L132" s="100">
        <f>IF(mat!I132="","",VALUE(TRIM(mat!I132)))</f>
        <v>1</v>
      </c>
      <c r="M132" s="100">
        <f>IF(mat!J132="","",VALUE(TRIM(mat!J132)))</f>
        <v>1</v>
      </c>
      <c r="N132" s="100">
        <f>IF(mat!K132="","",VALUE(TRIM(mat!K132)))</f>
        <v>2</v>
      </c>
      <c r="O132" s="100">
        <f>IF(mat!L132="","",VALUE(TRIM(mat!L132)))</f>
        <v>1</v>
      </c>
      <c r="P132" s="100">
        <f>IF(mat!M132="","",VALUE(TRIM(mat!M132)))</f>
        <v>0</v>
      </c>
      <c r="Q132" s="100">
        <f>IF(mat!N132="","",VALUE(TRIM(mat!N132)))</f>
        <v>5</v>
      </c>
      <c r="R132" s="100">
        <f>IF(mat!O132="","",VALUE(TRIM(mat!O132)))</f>
        <v>1</v>
      </c>
      <c r="S132" s="100">
        <f>IF(mat!P132="","",VALUE(TRIM(mat!P132)))</f>
        <v>0</v>
      </c>
      <c r="T132" s="100">
        <f>IF(mat!Q132="","",VALUE(TRIM(mat!Q132)))</f>
        <v>0</v>
      </c>
      <c r="U132" s="100">
        <f>IF(mat!R132="","",VALUE(TRIM(mat!R132)))</f>
        <v>0</v>
      </c>
      <c r="V132" s="100">
        <f>IF(mat!S132="","",VALUE(TRIM(mat!S132)))</f>
        <v>0</v>
      </c>
      <c r="W132" s="100">
        <f>IF(mat!T132="","",VALUE(TRIM(mat!T132)))</f>
        <v>0</v>
      </c>
      <c r="X132" s="100">
        <f>IF(mat!U132="","",VALUE(TRIM(mat!U132)))</f>
        <v>0</v>
      </c>
      <c r="Y132" s="100" t="str">
        <f>IF(mat!V132="","",VALUE(TRIM(mat!V132)))</f>
        <v/>
      </c>
      <c r="Z132" s="100" t="str">
        <f>IF(mat!W132="","",VALUE(TRIM(mat!W132)))</f>
        <v/>
      </c>
      <c r="AA132" s="100" t="str">
        <f>IF(mat!X132="","",VALUE(TRIM(mat!X132)))</f>
        <v/>
      </c>
      <c r="AB132" s="100" t="str">
        <f>IF(mat!Y132="","",VALUE(TRIM(mat!Y132)))</f>
        <v/>
      </c>
      <c r="AC132" s="100" t="str">
        <f>IF(mat!Z132="","",VALUE(TRIM(mat!Z132)))</f>
        <v/>
      </c>
      <c r="AD132" s="100" t="str">
        <f>IF(mat!AA132="","",VALUE(TRIM(mat!AA132)))</f>
        <v/>
      </c>
      <c r="AE132" s="100" t="str">
        <f>IF(mat!AB132="","",VALUE(TRIM(mat!AB132)))</f>
        <v/>
      </c>
      <c r="AF132" s="100" t="str">
        <f>IF(mat!AC132="","",VALUE(TRIM(mat!AC132)))</f>
        <v/>
      </c>
      <c r="AG132" s="100" t="str">
        <f>IF(mat!AD132="","",VALUE(TRIM(mat!AD132)))</f>
        <v/>
      </c>
      <c r="AH132" s="100" t="str">
        <f>IF(mat!AE132="","",VALUE(TRIM(mat!AE132)))</f>
        <v/>
      </c>
      <c r="AI132" s="100" t="str">
        <f>IF(mat!AF132="","",VALUE(TRIM(mat!AF132)))</f>
        <v/>
      </c>
      <c r="AJ132" s="100" t="str">
        <f>IF(mat!AG132="","",VALUE(TRIM(mat!AG132)))</f>
        <v/>
      </c>
      <c r="AK132" s="100" t="str">
        <f>IF(mat!AH132="","",VALUE(TRIM(mat!AH132)))</f>
        <v/>
      </c>
      <c r="AL132" s="100" t="str">
        <f>IF(mat!AI132="","",VALUE(TRIM(mat!AI132)))</f>
        <v/>
      </c>
      <c r="AM132" s="100" t="str">
        <f>IF(mat!AJ132="","",VALUE(TRIM(mat!AJ132)))</f>
        <v/>
      </c>
      <c r="AN132" s="100" t="str">
        <f>IF(mat!AK132="","",VALUE(TRIM(mat!AK132)))</f>
        <v/>
      </c>
      <c r="AO132" s="100" t="str">
        <f>IF(mat!AL132="","",VALUE(TRIM(mat!AL132)))</f>
        <v/>
      </c>
      <c r="AP132" s="100" t="str">
        <f>IF(mat!AM132="","",VALUE(TRIM(mat!AM132)))</f>
        <v/>
      </c>
      <c r="AQ132" s="100" t="str">
        <f>IF(mat!AN132="","",VALUE(TRIM(mat!AN132)))</f>
        <v/>
      </c>
      <c r="AR132" s="100" t="str">
        <f>IF(mat!AO132="","",VALUE(TRIM(mat!AO132)))</f>
        <v/>
      </c>
      <c r="AS132" s="100" t="str">
        <f>IF(mat!AP132="","",VALUE(TRIM(mat!AP132)))</f>
        <v/>
      </c>
      <c r="AT132" s="100" t="str">
        <f>IF(mat!AQ132="","",VALUE(TRIM(mat!AQ132)))</f>
        <v/>
      </c>
      <c r="AU132" s="100" t="str">
        <f>IF(mat!AR132="","",VALUE(TRIM(mat!AR132)))</f>
        <v/>
      </c>
      <c r="AV132" s="100" t="str">
        <f>IF(mat!AS132="","",VALUE(TRIM(mat!AS132)))</f>
        <v/>
      </c>
      <c r="AW132" s="100" t="str">
        <f>IF(mat!AT132="","",VALUE(TRIM(mat!AT132)))</f>
        <v/>
      </c>
      <c r="AX132" s="100" t="str">
        <f>IF(mat!AU132="","",VALUE(TRIM(mat!AU132)))</f>
        <v/>
      </c>
      <c r="AY132" s="100" t="str">
        <f>IF(mat!AV132="","",VALUE(TRIM(mat!AV132)))</f>
        <v/>
      </c>
      <c r="AZ132" s="100" t="str">
        <f>IF(mat!AW132="","",VALUE(TRIM(mat!AW132)))</f>
        <v/>
      </c>
      <c r="BA132" s="100" t="str">
        <f>IF(mat!AX132="","",VALUE(TRIM(mat!AX132)))</f>
        <v/>
      </c>
      <c r="BB132" s="100" t="str">
        <f>IF(mat!AY132="","",VALUE(TRIM(mat!AY132)))</f>
        <v/>
      </c>
      <c r="BC132" s="100" t="str">
        <f>IF(mat!AZ132="","",VALUE(TRIM(mat!AZ132)))</f>
        <v/>
      </c>
      <c r="BD132" s="100" t="str">
        <f>IF(mat!BA132="","",VALUE(TRIM(mat!BA132)))</f>
        <v/>
      </c>
      <c r="BE132" s="100" t="str">
        <f>IF(mat!BB132="","",VALUE(TRIM(mat!BB132)))</f>
        <v/>
      </c>
    </row>
    <row r="133" spans="1:57" s="101" customFormat="1">
      <c r="A133" s="100">
        <f t="shared" si="14"/>
        <v>133</v>
      </c>
      <c r="B133" s="100">
        <f t="shared" ref="B133:B135" si="20">IFERROR(IFERROR(SEARCH("#",G133),SEARCH(":",G133)),LEN(G133)+1)</f>
        <v>12</v>
      </c>
      <c r="C133" s="100" t="str">
        <f t="shared" ref="C133:C135" si="21">IF(F133=5,TRIM(RIGHT(G133,LEN(G133)-B133)),TRIM(LEFT(G133,B133-1)))</f>
        <v>ジョイント(5)</v>
      </c>
      <c r="D133" s="100" t="str">
        <f>TRIM(mat!A133)</f>
        <v>JOINT</v>
      </c>
      <c r="E133" s="100">
        <f>VALUE(TRIM(mat!B133))</f>
        <v>9803</v>
      </c>
      <c r="F133" s="100">
        <f>VALUE(TRIM(mat!C133))</f>
        <v>5</v>
      </c>
      <c r="G133" s="100" t="str">
        <f>TRIM(mat!D133)</f>
        <v>Joint(1805):ジョイント(5)</v>
      </c>
      <c r="H133" s="100">
        <f>IF(mat!E133="","",VALUE(TRIM(mat!E133)))</f>
        <v>10000000</v>
      </c>
      <c r="I133" s="100">
        <f>IF(mat!F133="","",VALUE(TRIM(mat!F133)))</f>
        <v>10000000</v>
      </c>
      <c r="J133" s="100">
        <f>IF(mat!G133="","",VALUE(TRIM(mat!G133)))</f>
        <v>0</v>
      </c>
      <c r="K133" s="100">
        <f>IF(mat!H133="","",VALUE(TRIM(mat!H133)))</f>
        <v>26.6</v>
      </c>
      <c r="L133" s="100">
        <f>IF(mat!I133="","",VALUE(TRIM(mat!I133)))</f>
        <v>1</v>
      </c>
      <c r="M133" s="100">
        <f>IF(mat!J133="","",VALUE(TRIM(mat!J133)))</f>
        <v>0</v>
      </c>
      <c r="N133" s="100">
        <f>IF(mat!K133="","",VALUE(TRIM(mat!K133)))</f>
        <v>1</v>
      </c>
      <c r="O133" s="100">
        <f>IF(mat!L133="","",VALUE(TRIM(mat!L133)))</f>
        <v>1</v>
      </c>
      <c r="P133" s="100">
        <f>IF(mat!M133="","",VALUE(TRIM(mat!M133)))</f>
        <v>0</v>
      </c>
      <c r="Q133" s="100">
        <f>IF(mat!N133="","",VALUE(TRIM(mat!N133)))</f>
        <v>5</v>
      </c>
      <c r="R133" s="100">
        <f>IF(mat!O133="","",VALUE(TRIM(mat!O133)))</f>
        <v>1</v>
      </c>
      <c r="S133" s="100">
        <f>IF(mat!P133="","",VALUE(TRIM(mat!P133)))</f>
        <v>0</v>
      </c>
      <c r="T133" s="100">
        <f>IF(mat!Q133="","",VALUE(TRIM(mat!Q133)))</f>
        <v>0</v>
      </c>
      <c r="U133" s="100">
        <f>IF(mat!R133="","",VALUE(TRIM(mat!R133)))</f>
        <v>0</v>
      </c>
      <c r="V133" s="100">
        <f>IF(mat!S133="","",VALUE(TRIM(mat!S133)))</f>
        <v>0</v>
      </c>
      <c r="W133" s="100">
        <f>IF(mat!T133="","",VALUE(TRIM(mat!T133)))</f>
        <v>0</v>
      </c>
      <c r="X133" s="100">
        <f>IF(mat!U133="","",VALUE(TRIM(mat!U133)))</f>
        <v>0</v>
      </c>
      <c r="Y133" s="100" t="str">
        <f>IF(mat!V133="","",VALUE(TRIM(mat!V133)))</f>
        <v/>
      </c>
      <c r="Z133" s="100" t="str">
        <f>IF(mat!W133="","",VALUE(TRIM(mat!W133)))</f>
        <v/>
      </c>
      <c r="AA133" s="100" t="str">
        <f>IF(mat!X133="","",VALUE(TRIM(mat!X133)))</f>
        <v/>
      </c>
      <c r="AB133" s="100" t="str">
        <f>IF(mat!Y133="","",VALUE(TRIM(mat!Y133)))</f>
        <v/>
      </c>
      <c r="AC133" s="100" t="str">
        <f>IF(mat!Z133="","",VALUE(TRIM(mat!Z133)))</f>
        <v/>
      </c>
      <c r="AD133" s="100" t="str">
        <f>IF(mat!AA133="","",VALUE(TRIM(mat!AA133)))</f>
        <v/>
      </c>
      <c r="AE133" s="100" t="str">
        <f>IF(mat!AB133="","",VALUE(TRIM(mat!AB133)))</f>
        <v/>
      </c>
      <c r="AF133" s="100" t="str">
        <f>IF(mat!AC133="","",VALUE(TRIM(mat!AC133)))</f>
        <v/>
      </c>
      <c r="AG133" s="100" t="str">
        <f>IF(mat!AD133="","",VALUE(TRIM(mat!AD133)))</f>
        <v/>
      </c>
      <c r="AH133" s="100" t="str">
        <f>IF(mat!AE133="","",VALUE(TRIM(mat!AE133)))</f>
        <v/>
      </c>
      <c r="AI133" s="100" t="str">
        <f>IF(mat!AF133="","",VALUE(TRIM(mat!AF133)))</f>
        <v/>
      </c>
      <c r="AJ133" s="100" t="str">
        <f>IF(mat!AG133="","",VALUE(TRIM(mat!AG133)))</f>
        <v/>
      </c>
      <c r="AK133" s="100" t="str">
        <f>IF(mat!AH133="","",VALUE(TRIM(mat!AH133)))</f>
        <v/>
      </c>
      <c r="AL133" s="100" t="str">
        <f>IF(mat!AI133="","",VALUE(TRIM(mat!AI133)))</f>
        <v/>
      </c>
      <c r="AM133" s="100" t="str">
        <f>IF(mat!AJ133="","",VALUE(TRIM(mat!AJ133)))</f>
        <v/>
      </c>
      <c r="AN133" s="100" t="str">
        <f>IF(mat!AK133="","",VALUE(TRIM(mat!AK133)))</f>
        <v/>
      </c>
      <c r="AO133" s="100" t="str">
        <f>IF(mat!AL133="","",VALUE(TRIM(mat!AL133)))</f>
        <v/>
      </c>
      <c r="AP133" s="100" t="str">
        <f>IF(mat!AM133="","",VALUE(TRIM(mat!AM133)))</f>
        <v/>
      </c>
      <c r="AQ133" s="100" t="str">
        <f>IF(mat!AN133="","",VALUE(TRIM(mat!AN133)))</f>
        <v/>
      </c>
      <c r="AR133" s="100" t="str">
        <f>IF(mat!AO133="","",VALUE(TRIM(mat!AO133)))</f>
        <v/>
      </c>
      <c r="AS133" s="100" t="str">
        <f>IF(mat!AP133="","",VALUE(TRIM(mat!AP133)))</f>
        <v/>
      </c>
      <c r="AT133" s="100" t="str">
        <f>IF(mat!AQ133="","",VALUE(TRIM(mat!AQ133)))</f>
        <v/>
      </c>
      <c r="AU133" s="100" t="str">
        <f>IF(mat!AR133="","",VALUE(TRIM(mat!AR133)))</f>
        <v/>
      </c>
      <c r="AV133" s="100" t="str">
        <f>IF(mat!AS133="","",VALUE(TRIM(mat!AS133)))</f>
        <v/>
      </c>
      <c r="AW133" s="100" t="str">
        <f>IF(mat!AT133="","",VALUE(TRIM(mat!AT133)))</f>
        <v/>
      </c>
      <c r="AX133" s="100" t="str">
        <f>IF(mat!AU133="","",VALUE(TRIM(mat!AU133)))</f>
        <v/>
      </c>
      <c r="AY133" s="100" t="str">
        <f>IF(mat!AV133="","",VALUE(TRIM(mat!AV133)))</f>
        <v/>
      </c>
      <c r="AZ133" s="100" t="str">
        <f>IF(mat!AW133="","",VALUE(TRIM(mat!AW133)))</f>
        <v/>
      </c>
      <c r="BA133" s="100" t="str">
        <f>IF(mat!AX133="","",VALUE(TRIM(mat!AX133)))</f>
        <v/>
      </c>
      <c r="BB133" s="100" t="str">
        <f>IF(mat!AY133="","",VALUE(TRIM(mat!AY133)))</f>
        <v/>
      </c>
      <c r="BC133" s="100" t="str">
        <f>IF(mat!AZ133="","",VALUE(TRIM(mat!AZ133)))</f>
        <v/>
      </c>
      <c r="BD133" s="100" t="str">
        <f>IF(mat!BA133="","",VALUE(TRIM(mat!BA133)))</f>
        <v/>
      </c>
      <c r="BE133" s="100" t="str">
        <f>IF(mat!BB133="","",VALUE(TRIM(mat!BB133)))</f>
        <v/>
      </c>
    </row>
    <row r="134" spans="1:57" s="101" customFormat="1">
      <c r="A134" s="100">
        <f t="shared" si="14"/>
        <v>134</v>
      </c>
      <c r="B134" s="100">
        <f t="shared" si="20"/>
        <v>12</v>
      </c>
      <c r="C134" s="100" t="str">
        <f t="shared" si="21"/>
        <v>ジョイント(6)</v>
      </c>
      <c r="D134" s="100" t="str">
        <f>TRIM(mat!A134)</f>
        <v>JOINT</v>
      </c>
      <c r="E134" s="100">
        <f>VALUE(TRIM(mat!B134))</f>
        <v>9804</v>
      </c>
      <c r="F134" s="100">
        <f>VALUE(TRIM(mat!C134))</f>
        <v>5</v>
      </c>
      <c r="G134" s="100" t="str">
        <f>TRIM(mat!D134)</f>
        <v>Joint(1806):ジョイント(6)</v>
      </c>
      <c r="H134" s="100">
        <f>IF(mat!E134="","",VALUE(TRIM(mat!E134)))</f>
        <v>10000000</v>
      </c>
      <c r="I134" s="100">
        <f>IF(mat!F134="","",VALUE(TRIM(mat!F134)))</f>
        <v>1000000</v>
      </c>
      <c r="J134" s="100">
        <f>IF(mat!G134="","",VALUE(TRIM(mat!G134)))</f>
        <v>0</v>
      </c>
      <c r="K134" s="100">
        <f>IF(mat!H134="","",VALUE(TRIM(mat!H134)))</f>
        <v>31</v>
      </c>
      <c r="L134" s="100">
        <f>IF(mat!I134="","",VALUE(TRIM(mat!I134)))</f>
        <v>1</v>
      </c>
      <c r="M134" s="100">
        <f>IF(mat!J134="","",VALUE(TRIM(mat!J134)))</f>
        <v>1</v>
      </c>
      <c r="N134" s="100">
        <f>IF(mat!K134="","",VALUE(TRIM(mat!K134)))</f>
        <v>1</v>
      </c>
      <c r="O134" s="100">
        <f>IF(mat!L134="","",VALUE(TRIM(mat!L134)))</f>
        <v>1</v>
      </c>
      <c r="P134" s="100">
        <f>IF(mat!M134="","",VALUE(TRIM(mat!M134)))</f>
        <v>0</v>
      </c>
      <c r="Q134" s="100">
        <f>IF(mat!N134="","",VALUE(TRIM(mat!N134)))</f>
        <v>5</v>
      </c>
      <c r="R134" s="100">
        <f>IF(mat!O134="","",VALUE(TRIM(mat!O134)))</f>
        <v>1</v>
      </c>
      <c r="S134" s="100">
        <f>IF(mat!P134="","",VALUE(TRIM(mat!P134)))</f>
        <v>0</v>
      </c>
      <c r="T134" s="100">
        <f>IF(mat!Q134="","",VALUE(TRIM(mat!Q134)))</f>
        <v>0</v>
      </c>
      <c r="U134" s="100">
        <f>IF(mat!R134="","",VALUE(TRIM(mat!R134)))</f>
        <v>0</v>
      </c>
      <c r="V134" s="100">
        <f>IF(mat!S134="","",VALUE(TRIM(mat!S134)))</f>
        <v>0</v>
      </c>
      <c r="W134" s="100">
        <f>IF(mat!T134="","",VALUE(TRIM(mat!T134)))</f>
        <v>0</v>
      </c>
      <c r="X134" s="100">
        <f>IF(mat!U134="","",VALUE(TRIM(mat!U134)))</f>
        <v>0</v>
      </c>
      <c r="Y134" s="100" t="str">
        <f>IF(mat!V134="","",VALUE(TRIM(mat!V134)))</f>
        <v/>
      </c>
      <c r="Z134" s="100" t="str">
        <f>IF(mat!W134="","",VALUE(TRIM(mat!W134)))</f>
        <v/>
      </c>
      <c r="AA134" s="100" t="str">
        <f>IF(mat!X134="","",VALUE(TRIM(mat!X134)))</f>
        <v/>
      </c>
      <c r="AB134" s="100" t="str">
        <f>IF(mat!Y134="","",VALUE(TRIM(mat!Y134)))</f>
        <v/>
      </c>
      <c r="AC134" s="100" t="str">
        <f>IF(mat!Z134="","",VALUE(TRIM(mat!Z134)))</f>
        <v/>
      </c>
      <c r="AD134" s="100" t="str">
        <f>IF(mat!AA134="","",VALUE(TRIM(mat!AA134)))</f>
        <v/>
      </c>
      <c r="AE134" s="100" t="str">
        <f>IF(mat!AB134="","",VALUE(TRIM(mat!AB134)))</f>
        <v/>
      </c>
      <c r="AF134" s="100" t="str">
        <f>IF(mat!AC134="","",VALUE(TRIM(mat!AC134)))</f>
        <v/>
      </c>
      <c r="AG134" s="100" t="str">
        <f>IF(mat!AD134="","",VALUE(TRIM(mat!AD134)))</f>
        <v/>
      </c>
      <c r="AH134" s="100" t="str">
        <f>IF(mat!AE134="","",VALUE(TRIM(mat!AE134)))</f>
        <v/>
      </c>
      <c r="AI134" s="100" t="str">
        <f>IF(mat!AF134="","",VALUE(TRIM(mat!AF134)))</f>
        <v/>
      </c>
      <c r="AJ134" s="100" t="str">
        <f>IF(mat!AG134="","",VALUE(TRIM(mat!AG134)))</f>
        <v/>
      </c>
      <c r="AK134" s="100" t="str">
        <f>IF(mat!AH134="","",VALUE(TRIM(mat!AH134)))</f>
        <v/>
      </c>
      <c r="AL134" s="100" t="str">
        <f>IF(mat!AI134="","",VALUE(TRIM(mat!AI134)))</f>
        <v/>
      </c>
      <c r="AM134" s="100" t="str">
        <f>IF(mat!AJ134="","",VALUE(TRIM(mat!AJ134)))</f>
        <v/>
      </c>
      <c r="AN134" s="100" t="str">
        <f>IF(mat!AK134="","",VALUE(TRIM(mat!AK134)))</f>
        <v/>
      </c>
      <c r="AO134" s="100" t="str">
        <f>IF(mat!AL134="","",VALUE(TRIM(mat!AL134)))</f>
        <v/>
      </c>
      <c r="AP134" s="100" t="str">
        <f>IF(mat!AM134="","",VALUE(TRIM(mat!AM134)))</f>
        <v/>
      </c>
      <c r="AQ134" s="100" t="str">
        <f>IF(mat!AN134="","",VALUE(TRIM(mat!AN134)))</f>
        <v/>
      </c>
      <c r="AR134" s="100" t="str">
        <f>IF(mat!AO134="","",VALUE(TRIM(mat!AO134)))</f>
        <v/>
      </c>
      <c r="AS134" s="100" t="str">
        <f>IF(mat!AP134="","",VALUE(TRIM(mat!AP134)))</f>
        <v/>
      </c>
      <c r="AT134" s="100" t="str">
        <f>IF(mat!AQ134="","",VALUE(TRIM(mat!AQ134)))</f>
        <v/>
      </c>
      <c r="AU134" s="100" t="str">
        <f>IF(mat!AR134="","",VALUE(TRIM(mat!AR134)))</f>
        <v/>
      </c>
      <c r="AV134" s="100" t="str">
        <f>IF(mat!AS134="","",VALUE(TRIM(mat!AS134)))</f>
        <v/>
      </c>
      <c r="AW134" s="100" t="str">
        <f>IF(mat!AT134="","",VALUE(TRIM(mat!AT134)))</f>
        <v/>
      </c>
      <c r="AX134" s="100" t="str">
        <f>IF(mat!AU134="","",VALUE(TRIM(mat!AU134)))</f>
        <v/>
      </c>
      <c r="AY134" s="100" t="str">
        <f>IF(mat!AV134="","",VALUE(TRIM(mat!AV134)))</f>
        <v/>
      </c>
      <c r="AZ134" s="100" t="str">
        <f>IF(mat!AW134="","",VALUE(TRIM(mat!AW134)))</f>
        <v/>
      </c>
      <c r="BA134" s="100" t="str">
        <f>IF(mat!AX134="","",VALUE(TRIM(mat!AX134)))</f>
        <v/>
      </c>
      <c r="BB134" s="100" t="str">
        <f>IF(mat!AY134="","",VALUE(TRIM(mat!AY134)))</f>
        <v/>
      </c>
      <c r="BC134" s="100" t="str">
        <f>IF(mat!AZ134="","",VALUE(TRIM(mat!AZ134)))</f>
        <v/>
      </c>
      <c r="BD134" s="100" t="str">
        <f>IF(mat!BA134="","",VALUE(TRIM(mat!BA134)))</f>
        <v/>
      </c>
      <c r="BE134" s="100" t="str">
        <f>IF(mat!BB134="","",VALUE(TRIM(mat!BB134)))</f>
        <v/>
      </c>
    </row>
    <row r="135" spans="1:57" s="101" customFormat="1">
      <c r="A135" s="100">
        <f t="shared" si="14"/>
        <v>135</v>
      </c>
      <c r="B135" s="100">
        <f t="shared" si="20"/>
        <v>12</v>
      </c>
      <c r="C135" s="100" t="str">
        <f t="shared" si="21"/>
        <v>ジョイント(7)</v>
      </c>
      <c r="D135" s="100" t="str">
        <f>TRIM(mat!A135)</f>
        <v>JOINT</v>
      </c>
      <c r="E135" s="100">
        <f>VALUE(TRIM(mat!B135))</f>
        <v>9805</v>
      </c>
      <c r="F135" s="100">
        <f>VALUE(TRIM(mat!C135))</f>
        <v>5</v>
      </c>
      <c r="G135" s="100" t="str">
        <f>TRIM(mat!D135)</f>
        <v>Joint(1807):ジョイント(7)</v>
      </c>
      <c r="H135" s="100">
        <f>IF(mat!E135="","",VALUE(TRIM(mat!E135)))</f>
        <v>10000000</v>
      </c>
      <c r="I135" s="100">
        <f>IF(mat!F135="","",VALUE(TRIM(mat!F135)))</f>
        <v>1000000</v>
      </c>
      <c r="J135" s="100">
        <f>IF(mat!G135="","",VALUE(TRIM(mat!G135)))</f>
        <v>0</v>
      </c>
      <c r="K135" s="100">
        <f>IF(mat!H135="","",VALUE(TRIM(mat!H135)))</f>
        <v>31</v>
      </c>
      <c r="L135" s="100">
        <f>IF(mat!I135="","",VALUE(TRIM(mat!I135)))</f>
        <v>1</v>
      </c>
      <c r="M135" s="100">
        <f>IF(mat!J135="","",VALUE(TRIM(mat!J135)))</f>
        <v>1</v>
      </c>
      <c r="N135" s="100">
        <f>IF(mat!K135="","",VALUE(TRIM(mat!K135)))</f>
        <v>2</v>
      </c>
      <c r="O135" s="100">
        <f>IF(mat!L135="","",VALUE(TRIM(mat!L135)))</f>
        <v>1</v>
      </c>
      <c r="P135" s="100">
        <f>IF(mat!M135="","",VALUE(TRIM(mat!M135)))</f>
        <v>0</v>
      </c>
      <c r="Q135" s="100">
        <f>IF(mat!N135="","",VALUE(TRIM(mat!N135)))</f>
        <v>5</v>
      </c>
      <c r="R135" s="100">
        <f>IF(mat!O135="","",VALUE(TRIM(mat!O135)))</f>
        <v>1</v>
      </c>
      <c r="S135" s="100">
        <f>IF(mat!P135="","",VALUE(TRIM(mat!P135)))</f>
        <v>0</v>
      </c>
      <c r="T135" s="100">
        <f>IF(mat!Q135="","",VALUE(TRIM(mat!Q135)))</f>
        <v>0</v>
      </c>
      <c r="U135" s="100">
        <f>IF(mat!R135="","",VALUE(TRIM(mat!R135)))</f>
        <v>0</v>
      </c>
      <c r="V135" s="100">
        <f>IF(mat!S135="","",VALUE(TRIM(mat!S135)))</f>
        <v>0</v>
      </c>
      <c r="W135" s="100">
        <f>IF(mat!T135="","",VALUE(TRIM(mat!T135)))</f>
        <v>0</v>
      </c>
      <c r="X135" s="100">
        <f>IF(mat!U135="","",VALUE(TRIM(mat!U135)))</f>
        <v>0</v>
      </c>
      <c r="Y135" s="100" t="str">
        <f>IF(mat!V135="","",VALUE(TRIM(mat!V135)))</f>
        <v/>
      </c>
      <c r="Z135" s="100" t="str">
        <f>IF(mat!W135="","",VALUE(TRIM(mat!W135)))</f>
        <v/>
      </c>
      <c r="AA135" s="100" t="str">
        <f>IF(mat!X135="","",VALUE(TRIM(mat!X135)))</f>
        <v/>
      </c>
      <c r="AB135" s="100" t="str">
        <f>IF(mat!Y135="","",VALUE(TRIM(mat!Y135)))</f>
        <v/>
      </c>
      <c r="AC135" s="100" t="str">
        <f>IF(mat!Z135="","",VALUE(TRIM(mat!Z135)))</f>
        <v/>
      </c>
      <c r="AD135" s="100" t="str">
        <f>IF(mat!AA135="","",VALUE(TRIM(mat!AA135)))</f>
        <v/>
      </c>
      <c r="AE135" s="100" t="str">
        <f>IF(mat!AB135="","",VALUE(TRIM(mat!AB135)))</f>
        <v/>
      </c>
      <c r="AF135" s="100" t="str">
        <f>IF(mat!AC135="","",VALUE(TRIM(mat!AC135)))</f>
        <v/>
      </c>
      <c r="AG135" s="100" t="str">
        <f>IF(mat!AD135="","",VALUE(TRIM(mat!AD135)))</f>
        <v/>
      </c>
      <c r="AH135" s="100" t="str">
        <f>IF(mat!AE135="","",VALUE(TRIM(mat!AE135)))</f>
        <v/>
      </c>
      <c r="AI135" s="100" t="str">
        <f>IF(mat!AF135="","",VALUE(TRIM(mat!AF135)))</f>
        <v/>
      </c>
      <c r="AJ135" s="100" t="str">
        <f>IF(mat!AG135="","",VALUE(TRIM(mat!AG135)))</f>
        <v/>
      </c>
      <c r="AK135" s="100" t="str">
        <f>IF(mat!AH135="","",VALUE(TRIM(mat!AH135)))</f>
        <v/>
      </c>
      <c r="AL135" s="100" t="str">
        <f>IF(mat!AI135="","",VALUE(TRIM(mat!AI135)))</f>
        <v/>
      </c>
      <c r="AM135" s="100" t="str">
        <f>IF(mat!AJ135="","",VALUE(TRIM(mat!AJ135)))</f>
        <v/>
      </c>
      <c r="AN135" s="100" t="str">
        <f>IF(mat!AK135="","",VALUE(TRIM(mat!AK135)))</f>
        <v/>
      </c>
      <c r="AO135" s="100" t="str">
        <f>IF(mat!AL135="","",VALUE(TRIM(mat!AL135)))</f>
        <v/>
      </c>
      <c r="AP135" s="100" t="str">
        <f>IF(mat!AM135="","",VALUE(TRIM(mat!AM135)))</f>
        <v/>
      </c>
      <c r="AQ135" s="100" t="str">
        <f>IF(mat!AN135="","",VALUE(TRIM(mat!AN135)))</f>
        <v/>
      </c>
      <c r="AR135" s="100" t="str">
        <f>IF(mat!AO135="","",VALUE(TRIM(mat!AO135)))</f>
        <v/>
      </c>
      <c r="AS135" s="100" t="str">
        <f>IF(mat!AP135="","",VALUE(TRIM(mat!AP135)))</f>
        <v/>
      </c>
      <c r="AT135" s="100" t="str">
        <f>IF(mat!AQ135="","",VALUE(TRIM(mat!AQ135)))</f>
        <v/>
      </c>
      <c r="AU135" s="100" t="str">
        <f>IF(mat!AR135="","",VALUE(TRIM(mat!AR135)))</f>
        <v/>
      </c>
      <c r="AV135" s="100" t="str">
        <f>IF(mat!AS135="","",VALUE(TRIM(mat!AS135)))</f>
        <v/>
      </c>
      <c r="AW135" s="100" t="str">
        <f>IF(mat!AT135="","",VALUE(TRIM(mat!AT135)))</f>
        <v/>
      </c>
      <c r="AX135" s="100" t="str">
        <f>IF(mat!AU135="","",VALUE(TRIM(mat!AU135)))</f>
        <v/>
      </c>
      <c r="AY135" s="100" t="str">
        <f>IF(mat!AV135="","",VALUE(TRIM(mat!AV135)))</f>
        <v/>
      </c>
      <c r="AZ135" s="100" t="str">
        <f>IF(mat!AW135="","",VALUE(TRIM(mat!AW135)))</f>
        <v/>
      </c>
      <c r="BA135" s="100" t="str">
        <f>IF(mat!AX135="","",VALUE(TRIM(mat!AX135)))</f>
        <v/>
      </c>
      <c r="BB135" s="100" t="str">
        <f>IF(mat!AY135="","",VALUE(TRIM(mat!AY135)))</f>
        <v/>
      </c>
      <c r="BC135" s="100" t="str">
        <f>IF(mat!AZ135="","",VALUE(TRIM(mat!AZ135)))</f>
        <v/>
      </c>
      <c r="BD135" s="100" t="str">
        <f>IF(mat!BA135="","",VALUE(TRIM(mat!BA135)))</f>
        <v/>
      </c>
      <c r="BE135" s="100" t="str">
        <f>IF(mat!BB135="","",VALUE(TRIM(mat!BB135)))</f>
        <v/>
      </c>
    </row>
    <row r="136" spans="1:57" s="101" customFormat="1">
      <c r="A136" s="100">
        <f t="shared" si="14"/>
        <v>136</v>
      </c>
      <c r="B136" s="100">
        <f t="shared" ref="B136:B144" si="22">IFERROR(IFERROR(SEARCH("#",G136),SEARCH(":",G136)),LEN(G136)+1)</f>
        <v>12</v>
      </c>
      <c r="C136" s="100" t="str">
        <f t="shared" ref="C136:C144" si="23">IF(F136=5,TRIM(RIGHT(G136,LEN(G136)-B136)),TRIM(LEFT(G136,B136-1)))</f>
        <v>ジョイント(8)</v>
      </c>
      <c r="D136" s="100" t="str">
        <f>TRIM(mat!A136)</f>
        <v>JOINT</v>
      </c>
      <c r="E136" s="100">
        <f>VALUE(TRIM(mat!B136))</f>
        <v>9806</v>
      </c>
      <c r="F136" s="100">
        <f>VALUE(TRIM(mat!C136))</f>
        <v>5</v>
      </c>
      <c r="G136" s="100" t="str">
        <f>TRIM(mat!D136)</f>
        <v>Joint(1808):ジョイント(8)</v>
      </c>
      <c r="H136" s="100">
        <f>IF(mat!E136="","",VALUE(TRIM(mat!E136)))</f>
        <v>10000000</v>
      </c>
      <c r="I136" s="100">
        <f>IF(mat!F136="","",VALUE(TRIM(mat!F136)))</f>
        <v>1000000</v>
      </c>
      <c r="J136" s="100">
        <f>IF(mat!G136="","",VALUE(TRIM(mat!G136)))</f>
        <v>0</v>
      </c>
      <c r="K136" s="100">
        <f>IF(mat!H136="","",VALUE(TRIM(mat!H136)))</f>
        <v>31</v>
      </c>
      <c r="L136" s="100">
        <f>IF(mat!I136="","",VALUE(TRIM(mat!I136)))</f>
        <v>1</v>
      </c>
      <c r="M136" s="100">
        <f>IF(mat!J136="","",VALUE(TRIM(mat!J136)))</f>
        <v>1</v>
      </c>
      <c r="N136" s="100">
        <f>IF(mat!K136="","",VALUE(TRIM(mat!K136)))</f>
        <v>2</v>
      </c>
      <c r="O136" s="100">
        <f>IF(mat!L136="","",VALUE(TRIM(mat!L136)))</f>
        <v>1</v>
      </c>
      <c r="P136" s="100">
        <f>IF(mat!M136="","",VALUE(TRIM(mat!M136)))</f>
        <v>0</v>
      </c>
      <c r="Q136" s="100">
        <f>IF(mat!N136="","",VALUE(TRIM(mat!N136)))</f>
        <v>5</v>
      </c>
      <c r="R136" s="100">
        <f>IF(mat!O136="","",VALUE(TRIM(mat!O136)))</f>
        <v>1</v>
      </c>
      <c r="S136" s="100">
        <f>IF(mat!P136="","",VALUE(TRIM(mat!P136)))</f>
        <v>0</v>
      </c>
      <c r="T136" s="100">
        <f>IF(mat!Q136="","",VALUE(TRIM(mat!Q136)))</f>
        <v>0</v>
      </c>
      <c r="U136" s="100">
        <f>IF(mat!R136="","",VALUE(TRIM(mat!R136)))</f>
        <v>0</v>
      </c>
      <c r="V136" s="100">
        <f>IF(mat!S136="","",VALUE(TRIM(mat!S136)))</f>
        <v>0</v>
      </c>
      <c r="W136" s="100">
        <f>IF(mat!T136="","",VALUE(TRIM(mat!T136)))</f>
        <v>0</v>
      </c>
      <c r="X136" s="100">
        <f>IF(mat!U136="","",VALUE(TRIM(mat!U136)))</f>
        <v>0</v>
      </c>
      <c r="Y136" s="100" t="str">
        <f>IF(mat!V136="","",VALUE(TRIM(mat!V136)))</f>
        <v/>
      </c>
      <c r="Z136" s="100" t="str">
        <f>IF(mat!W136="","",VALUE(TRIM(mat!W136)))</f>
        <v/>
      </c>
      <c r="AA136" s="100" t="str">
        <f>IF(mat!X136="","",VALUE(TRIM(mat!X136)))</f>
        <v/>
      </c>
      <c r="AB136" s="100" t="str">
        <f>IF(mat!Y136="","",VALUE(TRIM(mat!Y136)))</f>
        <v/>
      </c>
      <c r="AC136" s="100" t="str">
        <f>IF(mat!Z136="","",VALUE(TRIM(mat!Z136)))</f>
        <v/>
      </c>
      <c r="AD136" s="100" t="str">
        <f>IF(mat!AA136="","",VALUE(TRIM(mat!AA136)))</f>
        <v/>
      </c>
      <c r="AE136" s="100" t="str">
        <f>IF(mat!AB136="","",VALUE(TRIM(mat!AB136)))</f>
        <v/>
      </c>
      <c r="AF136" s="100" t="str">
        <f>IF(mat!AC136="","",VALUE(TRIM(mat!AC136)))</f>
        <v/>
      </c>
      <c r="AG136" s="100" t="str">
        <f>IF(mat!AD136="","",VALUE(TRIM(mat!AD136)))</f>
        <v/>
      </c>
      <c r="AH136" s="100" t="str">
        <f>IF(mat!AE136="","",VALUE(TRIM(mat!AE136)))</f>
        <v/>
      </c>
      <c r="AI136" s="100" t="str">
        <f>IF(mat!AF136="","",VALUE(TRIM(mat!AF136)))</f>
        <v/>
      </c>
      <c r="AJ136" s="100" t="str">
        <f>IF(mat!AG136="","",VALUE(TRIM(mat!AG136)))</f>
        <v/>
      </c>
      <c r="AK136" s="100" t="str">
        <f>IF(mat!AH136="","",VALUE(TRIM(mat!AH136)))</f>
        <v/>
      </c>
      <c r="AL136" s="100" t="str">
        <f>IF(mat!AI136="","",VALUE(TRIM(mat!AI136)))</f>
        <v/>
      </c>
      <c r="AM136" s="100" t="str">
        <f>IF(mat!AJ136="","",VALUE(TRIM(mat!AJ136)))</f>
        <v/>
      </c>
      <c r="AN136" s="100" t="str">
        <f>IF(mat!AK136="","",VALUE(TRIM(mat!AK136)))</f>
        <v/>
      </c>
      <c r="AO136" s="100" t="str">
        <f>IF(mat!AL136="","",VALUE(TRIM(mat!AL136)))</f>
        <v/>
      </c>
      <c r="AP136" s="100" t="str">
        <f>IF(mat!AM136="","",VALUE(TRIM(mat!AM136)))</f>
        <v/>
      </c>
      <c r="AQ136" s="100" t="str">
        <f>IF(mat!AN136="","",VALUE(TRIM(mat!AN136)))</f>
        <v/>
      </c>
      <c r="AR136" s="100" t="str">
        <f>IF(mat!AO136="","",VALUE(TRIM(mat!AO136)))</f>
        <v/>
      </c>
      <c r="AS136" s="100" t="str">
        <f>IF(mat!AP136="","",VALUE(TRIM(mat!AP136)))</f>
        <v/>
      </c>
      <c r="AT136" s="100" t="str">
        <f>IF(mat!AQ136="","",VALUE(TRIM(mat!AQ136)))</f>
        <v/>
      </c>
      <c r="AU136" s="100" t="str">
        <f>IF(mat!AR136="","",VALUE(TRIM(mat!AR136)))</f>
        <v/>
      </c>
      <c r="AV136" s="100" t="str">
        <f>IF(mat!AS136="","",VALUE(TRIM(mat!AS136)))</f>
        <v/>
      </c>
      <c r="AW136" s="100" t="str">
        <f>IF(mat!AT136="","",VALUE(TRIM(mat!AT136)))</f>
        <v/>
      </c>
      <c r="AX136" s="100" t="str">
        <f>IF(mat!AU136="","",VALUE(TRIM(mat!AU136)))</f>
        <v/>
      </c>
      <c r="AY136" s="100" t="str">
        <f>IF(mat!AV136="","",VALUE(TRIM(mat!AV136)))</f>
        <v/>
      </c>
      <c r="AZ136" s="100" t="str">
        <f>IF(mat!AW136="","",VALUE(TRIM(mat!AW136)))</f>
        <v/>
      </c>
      <c r="BA136" s="100" t="str">
        <f>IF(mat!AX136="","",VALUE(TRIM(mat!AX136)))</f>
        <v/>
      </c>
      <c r="BB136" s="100" t="str">
        <f>IF(mat!AY136="","",VALUE(TRIM(mat!AY136)))</f>
        <v/>
      </c>
      <c r="BC136" s="100" t="str">
        <f>IF(mat!AZ136="","",VALUE(TRIM(mat!AZ136)))</f>
        <v/>
      </c>
      <c r="BD136" s="100" t="str">
        <f>IF(mat!BA136="","",VALUE(TRIM(mat!BA136)))</f>
        <v/>
      </c>
      <c r="BE136" s="100" t="str">
        <f>IF(mat!BB136="","",VALUE(TRIM(mat!BB136)))</f>
        <v/>
      </c>
    </row>
    <row r="137" spans="1:57" s="101" customFormat="1">
      <c r="A137" s="100">
        <f t="shared" si="14"/>
        <v>137</v>
      </c>
      <c r="B137" s="100">
        <f t="shared" si="22"/>
        <v>12</v>
      </c>
      <c r="C137" s="100" t="str">
        <f t="shared" si="23"/>
        <v>ジョイント(9)</v>
      </c>
      <c r="D137" s="100" t="str">
        <f>TRIM(mat!A137)</f>
        <v>JOINT</v>
      </c>
      <c r="E137" s="100">
        <f>VALUE(TRIM(mat!B137))</f>
        <v>9807</v>
      </c>
      <c r="F137" s="100">
        <f>VALUE(TRIM(mat!C137))</f>
        <v>5</v>
      </c>
      <c r="G137" s="100" t="str">
        <f>TRIM(mat!D137)</f>
        <v>Joint(1809):ジョイント(9)</v>
      </c>
      <c r="H137" s="100">
        <f>IF(mat!E137="","",VALUE(TRIM(mat!E137)))</f>
        <v>10000000</v>
      </c>
      <c r="I137" s="100">
        <f>IF(mat!F137="","",VALUE(TRIM(mat!F137)))</f>
        <v>1000000</v>
      </c>
      <c r="J137" s="100">
        <f>IF(mat!G137="","",VALUE(TRIM(mat!G137)))</f>
        <v>0</v>
      </c>
      <c r="K137" s="100">
        <f>IF(mat!H137="","",VALUE(TRIM(mat!H137)))</f>
        <v>31</v>
      </c>
      <c r="L137" s="100">
        <f>IF(mat!I137="","",VALUE(TRIM(mat!I137)))</f>
        <v>1</v>
      </c>
      <c r="M137" s="100">
        <f>IF(mat!J137="","",VALUE(TRIM(mat!J137)))</f>
        <v>1</v>
      </c>
      <c r="N137" s="100">
        <f>IF(mat!K137="","",VALUE(TRIM(mat!K137)))</f>
        <v>1</v>
      </c>
      <c r="O137" s="100">
        <f>IF(mat!L137="","",VALUE(TRIM(mat!L137)))</f>
        <v>1</v>
      </c>
      <c r="P137" s="100">
        <f>IF(mat!M137="","",VALUE(TRIM(mat!M137)))</f>
        <v>0</v>
      </c>
      <c r="Q137" s="100">
        <f>IF(mat!N137="","",VALUE(TRIM(mat!N137)))</f>
        <v>5</v>
      </c>
      <c r="R137" s="100">
        <f>IF(mat!O137="","",VALUE(TRIM(mat!O137)))</f>
        <v>1</v>
      </c>
      <c r="S137" s="100">
        <f>IF(mat!P137="","",VALUE(TRIM(mat!P137)))</f>
        <v>0</v>
      </c>
      <c r="T137" s="100">
        <f>IF(mat!Q137="","",VALUE(TRIM(mat!Q137)))</f>
        <v>0</v>
      </c>
      <c r="U137" s="100">
        <f>IF(mat!R137="","",VALUE(TRIM(mat!R137)))</f>
        <v>0</v>
      </c>
      <c r="V137" s="100">
        <f>IF(mat!S137="","",VALUE(TRIM(mat!S137)))</f>
        <v>0</v>
      </c>
      <c r="W137" s="100">
        <f>IF(mat!T137="","",VALUE(TRIM(mat!T137)))</f>
        <v>0</v>
      </c>
      <c r="X137" s="100">
        <f>IF(mat!U137="","",VALUE(TRIM(mat!U137)))</f>
        <v>0</v>
      </c>
      <c r="Y137" s="100" t="str">
        <f>IF(mat!V137="","",VALUE(TRIM(mat!V137)))</f>
        <v/>
      </c>
      <c r="Z137" s="100" t="str">
        <f>IF(mat!W137="","",VALUE(TRIM(mat!W137)))</f>
        <v/>
      </c>
      <c r="AA137" s="100" t="str">
        <f>IF(mat!X137="","",VALUE(TRIM(mat!X137)))</f>
        <v/>
      </c>
      <c r="AB137" s="100" t="str">
        <f>IF(mat!Y137="","",VALUE(TRIM(mat!Y137)))</f>
        <v/>
      </c>
      <c r="AC137" s="100" t="str">
        <f>IF(mat!Z137="","",VALUE(TRIM(mat!Z137)))</f>
        <v/>
      </c>
      <c r="AD137" s="100" t="str">
        <f>IF(mat!AA137="","",VALUE(TRIM(mat!AA137)))</f>
        <v/>
      </c>
      <c r="AE137" s="100" t="str">
        <f>IF(mat!AB137="","",VALUE(TRIM(mat!AB137)))</f>
        <v/>
      </c>
      <c r="AF137" s="100" t="str">
        <f>IF(mat!AC137="","",VALUE(TRIM(mat!AC137)))</f>
        <v/>
      </c>
      <c r="AG137" s="100" t="str">
        <f>IF(mat!AD137="","",VALUE(TRIM(mat!AD137)))</f>
        <v/>
      </c>
      <c r="AH137" s="100" t="str">
        <f>IF(mat!AE137="","",VALUE(TRIM(mat!AE137)))</f>
        <v/>
      </c>
      <c r="AI137" s="100" t="str">
        <f>IF(mat!AF137="","",VALUE(TRIM(mat!AF137)))</f>
        <v/>
      </c>
      <c r="AJ137" s="100" t="str">
        <f>IF(mat!AG137="","",VALUE(TRIM(mat!AG137)))</f>
        <v/>
      </c>
      <c r="AK137" s="100" t="str">
        <f>IF(mat!AH137="","",VALUE(TRIM(mat!AH137)))</f>
        <v/>
      </c>
      <c r="AL137" s="100" t="str">
        <f>IF(mat!AI137="","",VALUE(TRIM(mat!AI137)))</f>
        <v/>
      </c>
      <c r="AM137" s="100" t="str">
        <f>IF(mat!AJ137="","",VALUE(TRIM(mat!AJ137)))</f>
        <v/>
      </c>
      <c r="AN137" s="100" t="str">
        <f>IF(mat!AK137="","",VALUE(TRIM(mat!AK137)))</f>
        <v/>
      </c>
      <c r="AO137" s="100" t="str">
        <f>IF(mat!AL137="","",VALUE(TRIM(mat!AL137)))</f>
        <v/>
      </c>
      <c r="AP137" s="100" t="str">
        <f>IF(mat!AM137="","",VALUE(TRIM(mat!AM137)))</f>
        <v/>
      </c>
      <c r="AQ137" s="100" t="str">
        <f>IF(mat!AN137="","",VALUE(TRIM(mat!AN137)))</f>
        <v/>
      </c>
      <c r="AR137" s="100" t="str">
        <f>IF(mat!AO137="","",VALUE(TRIM(mat!AO137)))</f>
        <v/>
      </c>
      <c r="AS137" s="100" t="str">
        <f>IF(mat!AP137="","",VALUE(TRIM(mat!AP137)))</f>
        <v/>
      </c>
      <c r="AT137" s="100" t="str">
        <f>IF(mat!AQ137="","",VALUE(TRIM(mat!AQ137)))</f>
        <v/>
      </c>
      <c r="AU137" s="100" t="str">
        <f>IF(mat!AR137="","",VALUE(TRIM(mat!AR137)))</f>
        <v/>
      </c>
      <c r="AV137" s="100" t="str">
        <f>IF(mat!AS137="","",VALUE(TRIM(mat!AS137)))</f>
        <v/>
      </c>
      <c r="AW137" s="100" t="str">
        <f>IF(mat!AT137="","",VALUE(TRIM(mat!AT137)))</f>
        <v/>
      </c>
      <c r="AX137" s="100" t="str">
        <f>IF(mat!AU137="","",VALUE(TRIM(mat!AU137)))</f>
        <v/>
      </c>
      <c r="AY137" s="100" t="str">
        <f>IF(mat!AV137="","",VALUE(TRIM(mat!AV137)))</f>
        <v/>
      </c>
      <c r="AZ137" s="100" t="str">
        <f>IF(mat!AW137="","",VALUE(TRIM(mat!AW137)))</f>
        <v/>
      </c>
      <c r="BA137" s="100" t="str">
        <f>IF(mat!AX137="","",VALUE(TRIM(mat!AX137)))</f>
        <v/>
      </c>
      <c r="BB137" s="100" t="str">
        <f>IF(mat!AY137="","",VALUE(TRIM(mat!AY137)))</f>
        <v/>
      </c>
      <c r="BC137" s="100" t="str">
        <f>IF(mat!AZ137="","",VALUE(TRIM(mat!AZ137)))</f>
        <v/>
      </c>
      <c r="BD137" s="100" t="str">
        <f>IF(mat!BA137="","",VALUE(TRIM(mat!BA137)))</f>
        <v/>
      </c>
      <c r="BE137" s="100" t="str">
        <f>IF(mat!BB137="","",VALUE(TRIM(mat!BB137)))</f>
        <v/>
      </c>
    </row>
    <row r="138" spans="1:57" s="101" customFormat="1">
      <c r="A138" s="100">
        <f t="shared" si="14"/>
        <v>138</v>
      </c>
      <c r="B138" s="100">
        <f t="shared" si="22"/>
        <v>12</v>
      </c>
      <c r="C138" s="100" t="str">
        <f t="shared" si="23"/>
        <v>ジョイント(10)</v>
      </c>
      <c r="D138" s="100" t="str">
        <f>TRIM(mat!A138)</f>
        <v>JOINT</v>
      </c>
      <c r="E138" s="100">
        <f>VALUE(TRIM(mat!B138))</f>
        <v>9808</v>
      </c>
      <c r="F138" s="100">
        <f>VALUE(TRIM(mat!C138))</f>
        <v>5</v>
      </c>
      <c r="G138" s="100" t="str">
        <f>TRIM(mat!D138)</f>
        <v>Joint(1810):ジョイント(10)</v>
      </c>
      <c r="H138" s="100">
        <f>IF(mat!E138="","",VALUE(TRIM(mat!E138)))</f>
        <v>10000000</v>
      </c>
      <c r="I138" s="100">
        <f>IF(mat!F138="","",VALUE(TRIM(mat!F138)))</f>
        <v>10000000</v>
      </c>
      <c r="J138" s="100">
        <f>IF(mat!G138="","",VALUE(TRIM(mat!G138)))</f>
        <v>0</v>
      </c>
      <c r="K138" s="100">
        <f>IF(mat!H138="","",VALUE(TRIM(mat!H138)))</f>
        <v>26.6</v>
      </c>
      <c r="L138" s="100">
        <f>IF(mat!I138="","",VALUE(TRIM(mat!I138)))</f>
        <v>1</v>
      </c>
      <c r="M138" s="100">
        <f>IF(mat!J138="","",VALUE(TRIM(mat!J138)))</f>
        <v>0</v>
      </c>
      <c r="N138" s="100">
        <f>IF(mat!K138="","",VALUE(TRIM(mat!K138)))</f>
        <v>1</v>
      </c>
      <c r="O138" s="100">
        <f>IF(mat!L138="","",VALUE(TRIM(mat!L138)))</f>
        <v>1</v>
      </c>
      <c r="P138" s="100">
        <f>IF(mat!M138="","",VALUE(TRIM(mat!M138)))</f>
        <v>0</v>
      </c>
      <c r="Q138" s="100">
        <f>IF(mat!N138="","",VALUE(TRIM(mat!N138)))</f>
        <v>5</v>
      </c>
      <c r="R138" s="100">
        <f>IF(mat!O138="","",VALUE(TRIM(mat!O138)))</f>
        <v>1</v>
      </c>
      <c r="S138" s="100">
        <f>IF(mat!P138="","",VALUE(TRIM(mat!P138)))</f>
        <v>0</v>
      </c>
      <c r="T138" s="100">
        <f>IF(mat!Q138="","",VALUE(TRIM(mat!Q138)))</f>
        <v>0</v>
      </c>
      <c r="U138" s="100">
        <f>IF(mat!R138="","",VALUE(TRIM(mat!R138)))</f>
        <v>0</v>
      </c>
      <c r="V138" s="100">
        <f>IF(mat!S138="","",VALUE(TRIM(mat!S138)))</f>
        <v>0</v>
      </c>
      <c r="W138" s="100">
        <f>IF(mat!T138="","",VALUE(TRIM(mat!T138)))</f>
        <v>0</v>
      </c>
      <c r="X138" s="100">
        <f>IF(mat!U138="","",VALUE(TRIM(mat!U138)))</f>
        <v>0</v>
      </c>
      <c r="Y138" s="100" t="str">
        <f>IF(mat!V138="","",VALUE(TRIM(mat!V138)))</f>
        <v/>
      </c>
      <c r="Z138" s="100" t="str">
        <f>IF(mat!W138="","",VALUE(TRIM(mat!W138)))</f>
        <v/>
      </c>
      <c r="AA138" s="100" t="str">
        <f>IF(mat!X138="","",VALUE(TRIM(mat!X138)))</f>
        <v/>
      </c>
      <c r="AB138" s="100" t="str">
        <f>IF(mat!Y138="","",VALUE(TRIM(mat!Y138)))</f>
        <v/>
      </c>
      <c r="AC138" s="100" t="str">
        <f>IF(mat!Z138="","",VALUE(TRIM(mat!Z138)))</f>
        <v/>
      </c>
      <c r="AD138" s="100" t="str">
        <f>IF(mat!AA138="","",VALUE(TRIM(mat!AA138)))</f>
        <v/>
      </c>
      <c r="AE138" s="100" t="str">
        <f>IF(mat!AB138="","",VALUE(TRIM(mat!AB138)))</f>
        <v/>
      </c>
      <c r="AF138" s="100" t="str">
        <f>IF(mat!AC138="","",VALUE(TRIM(mat!AC138)))</f>
        <v/>
      </c>
      <c r="AG138" s="100" t="str">
        <f>IF(mat!AD138="","",VALUE(TRIM(mat!AD138)))</f>
        <v/>
      </c>
      <c r="AH138" s="100" t="str">
        <f>IF(mat!AE138="","",VALUE(TRIM(mat!AE138)))</f>
        <v/>
      </c>
      <c r="AI138" s="100" t="str">
        <f>IF(mat!AF138="","",VALUE(TRIM(mat!AF138)))</f>
        <v/>
      </c>
      <c r="AJ138" s="100" t="str">
        <f>IF(mat!AG138="","",VALUE(TRIM(mat!AG138)))</f>
        <v/>
      </c>
      <c r="AK138" s="100" t="str">
        <f>IF(mat!AH138="","",VALUE(TRIM(mat!AH138)))</f>
        <v/>
      </c>
      <c r="AL138" s="100" t="str">
        <f>IF(mat!AI138="","",VALUE(TRIM(mat!AI138)))</f>
        <v/>
      </c>
      <c r="AM138" s="100" t="str">
        <f>IF(mat!AJ138="","",VALUE(TRIM(mat!AJ138)))</f>
        <v/>
      </c>
      <c r="AN138" s="100" t="str">
        <f>IF(mat!AK138="","",VALUE(TRIM(mat!AK138)))</f>
        <v/>
      </c>
      <c r="AO138" s="100" t="str">
        <f>IF(mat!AL138="","",VALUE(TRIM(mat!AL138)))</f>
        <v/>
      </c>
      <c r="AP138" s="100" t="str">
        <f>IF(mat!AM138="","",VALUE(TRIM(mat!AM138)))</f>
        <v/>
      </c>
      <c r="AQ138" s="100" t="str">
        <f>IF(mat!AN138="","",VALUE(TRIM(mat!AN138)))</f>
        <v/>
      </c>
      <c r="AR138" s="100" t="str">
        <f>IF(mat!AO138="","",VALUE(TRIM(mat!AO138)))</f>
        <v/>
      </c>
      <c r="AS138" s="100" t="str">
        <f>IF(mat!AP138="","",VALUE(TRIM(mat!AP138)))</f>
        <v/>
      </c>
      <c r="AT138" s="100" t="str">
        <f>IF(mat!AQ138="","",VALUE(TRIM(mat!AQ138)))</f>
        <v/>
      </c>
      <c r="AU138" s="100" t="str">
        <f>IF(mat!AR138="","",VALUE(TRIM(mat!AR138)))</f>
        <v/>
      </c>
      <c r="AV138" s="100" t="str">
        <f>IF(mat!AS138="","",VALUE(TRIM(mat!AS138)))</f>
        <v/>
      </c>
      <c r="AW138" s="100" t="str">
        <f>IF(mat!AT138="","",VALUE(TRIM(mat!AT138)))</f>
        <v/>
      </c>
      <c r="AX138" s="100" t="str">
        <f>IF(mat!AU138="","",VALUE(TRIM(mat!AU138)))</f>
        <v/>
      </c>
      <c r="AY138" s="100" t="str">
        <f>IF(mat!AV138="","",VALUE(TRIM(mat!AV138)))</f>
        <v/>
      </c>
      <c r="AZ138" s="100" t="str">
        <f>IF(mat!AW138="","",VALUE(TRIM(mat!AW138)))</f>
        <v/>
      </c>
      <c r="BA138" s="100" t="str">
        <f>IF(mat!AX138="","",VALUE(TRIM(mat!AX138)))</f>
        <v/>
      </c>
      <c r="BB138" s="100" t="str">
        <f>IF(mat!AY138="","",VALUE(TRIM(mat!AY138)))</f>
        <v/>
      </c>
      <c r="BC138" s="100" t="str">
        <f>IF(mat!AZ138="","",VALUE(TRIM(mat!AZ138)))</f>
        <v/>
      </c>
      <c r="BD138" s="100" t="str">
        <f>IF(mat!BA138="","",VALUE(TRIM(mat!BA138)))</f>
        <v/>
      </c>
      <c r="BE138" s="100" t="str">
        <f>IF(mat!BB138="","",VALUE(TRIM(mat!BB138)))</f>
        <v/>
      </c>
    </row>
    <row r="139" spans="1:57" s="101" customFormat="1">
      <c r="A139" s="100">
        <f t="shared" si="14"/>
        <v>139</v>
      </c>
      <c r="B139" s="100">
        <f t="shared" si="22"/>
        <v>12</v>
      </c>
      <c r="C139" s="100" t="str">
        <f t="shared" si="23"/>
        <v>ジョイント(11)</v>
      </c>
      <c r="D139" s="100" t="str">
        <f>TRIM(mat!A139)</f>
        <v>JOINT</v>
      </c>
      <c r="E139" s="100">
        <f>VALUE(TRIM(mat!B139))</f>
        <v>9809</v>
      </c>
      <c r="F139" s="100">
        <f>VALUE(TRIM(mat!C139))</f>
        <v>5</v>
      </c>
      <c r="G139" s="100" t="str">
        <f>TRIM(mat!D139)</f>
        <v>Joint(1811):ジョイント(11)</v>
      </c>
      <c r="H139" s="100">
        <f>IF(mat!E139="","",VALUE(TRIM(mat!E139)))</f>
        <v>10000000</v>
      </c>
      <c r="I139" s="100">
        <f>IF(mat!F139="","",VALUE(TRIM(mat!F139)))</f>
        <v>1000000</v>
      </c>
      <c r="J139" s="100">
        <f>IF(mat!G139="","",VALUE(TRIM(mat!G139)))</f>
        <v>0</v>
      </c>
      <c r="K139" s="100">
        <f>IF(mat!H139="","",VALUE(TRIM(mat!H139)))</f>
        <v>31</v>
      </c>
      <c r="L139" s="100">
        <f>IF(mat!I139="","",VALUE(TRIM(mat!I139)))</f>
        <v>1</v>
      </c>
      <c r="M139" s="100">
        <f>IF(mat!J139="","",VALUE(TRIM(mat!J139)))</f>
        <v>1</v>
      </c>
      <c r="N139" s="100">
        <f>IF(mat!K139="","",VALUE(TRIM(mat!K139)))</f>
        <v>2</v>
      </c>
      <c r="O139" s="100">
        <f>IF(mat!L139="","",VALUE(TRIM(mat!L139)))</f>
        <v>1</v>
      </c>
      <c r="P139" s="100">
        <f>IF(mat!M139="","",VALUE(TRIM(mat!M139)))</f>
        <v>0</v>
      </c>
      <c r="Q139" s="100">
        <f>IF(mat!N139="","",VALUE(TRIM(mat!N139)))</f>
        <v>5</v>
      </c>
      <c r="R139" s="100">
        <f>IF(mat!O139="","",VALUE(TRIM(mat!O139)))</f>
        <v>1</v>
      </c>
      <c r="S139" s="100">
        <f>IF(mat!P139="","",VALUE(TRIM(mat!P139)))</f>
        <v>0</v>
      </c>
      <c r="T139" s="100">
        <f>IF(mat!Q139="","",VALUE(TRIM(mat!Q139)))</f>
        <v>0</v>
      </c>
      <c r="U139" s="100">
        <f>IF(mat!R139="","",VALUE(TRIM(mat!R139)))</f>
        <v>0</v>
      </c>
      <c r="V139" s="100">
        <f>IF(mat!S139="","",VALUE(TRIM(mat!S139)))</f>
        <v>0</v>
      </c>
      <c r="W139" s="100">
        <f>IF(mat!T139="","",VALUE(TRIM(mat!T139)))</f>
        <v>0</v>
      </c>
      <c r="X139" s="100">
        <f>IF(mat!U139="","",VALUE(TRIM(mat!U139)))</f>
        <v>0</v>
      </c>
      <c r="Y139" s="100" t="str">
        <f>IF(mat!V139="","",VALUE(TRIM(mat!V139)))</f>
        <v/>
      </c>
      <c r="Z139" s="100" t="str">
        <f>IF(mat!W139="","",VALUE(TRIM(mat!W139)))</f>
        <v/>
      </c>
      <c r="AA139" s="100" t="str">
        <f>IF(mat!X139="","",VALUE(TRIM(mat!X139)))</f>
        <v/>
      </c>
      <c r="AB139" s="100" t="str">
        <f>IF(mat!Y139="","",VALUE(TRIM(mat!Y139)))</f>
        <v/>
      </c>
      <c r="AC139" s="100" t="str">
        <f>IF(mat!Z139="","",VALUE(TRIM(mat!Z139)))</f>
        <v/>
      </c>
      <c r="AD139" s="100" t="str">
        <f>IF(mat!AA139="","",VALUE(TRIM(mat!AA139)))</f>
        <v/>
      </c>
      <c r="AE139" s="100" t="str">
        <f>IF(mat!AB139="","",VALUE(TRIM(mat!AB139)))</f>
        <v/>
      </c>
      <c r="AF139" s="100" t="str">
        <f>IF(mat!AC139="","",VALUE(TRIM(mat!AC139)))</f>
        <v/>
      </c>
      <c r="AG139" s="100" t="str">
        <f>IF(mat!AD139="","",VALUE(TRIM(mat!AD139)))</f>
        <v/>
      </c>
      <c r="AH139" s="100" t="str">
        <f>IF(mat!AE139="","",VALUE(TRIM(mat!AE139)))</f>
        <v/>
      </c>
      <c r="AI139" s="100" t="str">
        <f>IF(mat!AF139="","",VALUE(TRIM(mat!AF139)))</f>
        <v/>
      </c>
      <c r="AJ139" s="100" t="str">
        <f>IF(mat!AG139="","",VALUE(TRIM(mat!AG139)))</f>
        <v/>
      </c>
      <c r="AK139" s="100" t="str">
        <f>IF(mat!AH139="","",VALUE(TRIM(mat!AH139)))</f>
        <v/>
      </c>
      <c r="AL139" s="100" t="str">
        <f>IF(mat!AI139="","",VALUE(TRIM(mat!AI139)))</f>
        <v/>
      </c>
      <c r="AM139" s="100" t="str">
        <f>IF(mat!AJ139="","",VALUE(TRIM(mat!AJ139)))</f>
        <v/>
      </c>
      <c r="AN139" s="100" t="str">
        <f>IF(mat!AK139="","",VALUE(TRIM(mat!AK139)))</f>
        <v/>
      </c>
      <c r="AO139" s="100" t="str">
        <f>IF(mat!AL139="","",VALUE(TRIM(mat!AL139)))</f>
        <v/>
      </c>
      <c r="AP139" s="100" t="str">
        <f>IF(mat!AM139="","",VALUE(TRIM(mat!AM139)))</f>
        <v/>
      </c>
      <c r="AQ139" s="100" t="str">
        <f>IF(mat!AN139="","",VALUE(TRIM(mat!AN139)))</f>
        <v/>
      </c>
      <c r="AR139" s="100" t="str">
        <f>IF(mat!AO139="","",VALUE(TRIM(mat!AO139)))</f>
        <v/>
      </c>
      <c r="AS139" s="100" t="str">
        <f>IF(mat!AP139="","",VALUE(TRIM(mat!AP139)))</f>
        <v/>
      </c>
      <c r="AT139" s="100" t="str">
        <f>IF(mat!AQ139="","",VALUE(TRIM(mat!AQ139)))</f>
        <v/>
      </c>
      <c r="AU139" s="100" t="str">
        <f>IF(mat!AR139="","",VALUE(TRIM(mat!AR139)))</f>
        <v/>
      </c>
      <c r="AV139" s="100" t="str">
        <f>IF(mat!AS139="","",VALUE(TRIM(mat!AS139)))</f>
        <v/>
      </c>
      <c r="AW139" s="100" t="str">
        <f>IF(mat!AT139="","",VALUE(TRIM(mat!AT139)))</f>
        <v/>
      </c>
      <c r="AX139" s="100" t="str">
        <f>IF(mat!AU139="","",VALUE(TRIM(mat!AU139)))</f>
        <v/>
      </c>
      <c r="AY139" s="100" t="str">
        <f>IF(mat!AV139="","",VALUE(TRIM(mat!AV139)))</f>
        <v/>
      </c>
      <c r="AZ139" s="100" t="str">
        <f>IF(mat!AW139="","",VALUE(TRIM(mat!AW139)))</f>
        <v/>
      </c>
      <c r="BA139" s="100" t="str">
        <f>IF(mat!AX139="","",VALUE(TRIM(mat!AX139)))</f>
        <v/>
      </c>
      <c r="BB139" s="100" t="str">
        <f>IF(mat!AY139="","",VALUE(TRIM(mat!AY139)))</f>
        <v/>
      </c>
      <c r="BC139" s="100" t="str">
        <f>IF(mat!AZ139="","",VALUE(TRIM(mat!AZ139)))</f>
        <v/>
      </c>
      <c r="BD139" s="100" t="str">
        <f>IF(mat!BA139="","",VALUE(TRIM(mat!BA139)))</f>
        <v/>
      </c>
      <c r="BE139" s="100" t="str">
        <f>IF(mat!BB139="","",VALUE(TRIM(mat!BB139)))</f>
        <v/>
      </c>
    </row>
    <row r="140" spans="1:57" s="101" customFormat="1">
      <c r="A140" s="100">
        <f t="shared" si="14"/>
        <v>140</v>
      </c>
      <c r="B140" s="100">
        <f t="shared" si="22"/>
        <v>12</v>
      </c>
      <c r="C140" s="100" t="str">
        <f t="shared" si="23"/>
        <v>ジョイント(12)</v>
      </c>
      <c r="D140" s="100" t="str">
        <f>TRIM(mat!A140)</f>
        <v>JOINT</v>
      </c>
      <c r="E140" s="100">
        <f>VALUE(TRIM(mat!B140))</f>
        <v>9810</v>
      </c>
      <c r="F140" s="100">
        <f>VALUE(TRIM(mat!C140))</f>
        <v>5</v>
      </c>
      <c r="G140" s="100" t="str">
        <f>TRIM(mat!D140)</f>
        <v>Joint(1812):ジョイント(12)</v>
      </c>
      <c r="H140" s="100">
        <f>IF(mat!E140="","",VALUE(TRIM(mat!E140)))</f>
        <v>10000000</v>
      </c>
      <c r="I140" s="100">
        <f>IF(mat!F140="","",VALUE(TRIM(mat!F140)))</f>
        <v>1000000</v>
      </c>
      <c r="J140" s="100">
        <f>IF(mat!G140="","",VALUE(TRIM(mat!G140)))</f>
        <v>0</v>
      </c>
      <c r="K140" s="100">
        <f>IF(mat!H140="","",VALUE(TRIM(mat!H140)))</f>
        <v>31</v>
      </c>
      <c r="L140" s="100">
        <f>IF(mat!I140="","",VALUE(TRIM(mat!I140)))</f>
        <v>1</v>
      </c>
      <c r="M140" s="100">
        <f>IF(mat!J140="","",VALUE(TRIM(mat!J140)))</f>
        <v>1</v>
      </c>
      <c r="N140" s="100">
        <f>IF(mat!K140="","",VALUE(TRIM(mat!K140)))</f>
        <v>2</v>
      </c>
      <c r="O140" s="100">
        <f>IF(mat!L140="","",VALUE(TRIM(mat!L140)))</f>
        <v>1</v>
      </c>
      <c r="P140" s="100">
        <f>IF(mat!M140="","",VALUE(TRIM(mat!M140)))</f>
        <v>0</v>
      </c>
      <c r="Q140" s="100">
        <f>IF(mat!N140="","",VALUE(TRIM(mat!N140)))</f>
        <v>5</v>
      </c>
      <c r="R140" s="100">
        <f>IF(mat!O140="","",VALUE(TRIM(mat!O140)))</f>
        <v>1</v>
      </c>
      <c r="S140" s="100">
        <f>IF(mat!P140="","",VALUE(TRIM(mat!P140)))</f>
        <v>0</v>
      </c>
      <c r="T140" s="100">
        <f>IF(mat!Q140="","",VALUE(TRIM(mat!Q140)))</f>
        <v>0</v>
      </c>
      <c r="U140" s="100">
        <f>IF(mat!R140="","",VALUE(TRIM(mat!R140)))</f>
        <v>0</v>
      </c>
      <c r="V140" s="100">
        <f>IF(mat!S140="","",VALUE(TRIM(mat!S140)))</f>
        <v>0</v>
      </c>
      <c r="W140" s="100">
        <f>IF(mat!T140="","",VALUE(TRIM(mat!T140)))</f>
        <v>0</v>
      </c>
      <c r="X140" s="100">
        <f>IF(mat!U140="","",VALUE(TRIM(mat!U140)))</f>
        <v>0</v>
      </c>
      <c r="Y140" s="100" t="str">
        <f>IF(mat!V140="","",VALUE(TRIM(mat!V140)))</f>
        <v/>
      </c>
      <c r="Z140" s="100" t="str">
        <f>IF(mat!W140="","",VALUE(TRIM(mat!W140)))</f>
        <v/>
      </c>
      <c r="AA140" s="100" t="str">
        <f>IF(mat!X140="","",VALUE(TRIM(mat!X140)))</f>
        <v/>
      </c>
      <c r="AB140" s="100" t="str">
        <f>IF(mat!Y140="","",VALUE(TRIM(mat!Y140)))</f>
        <v/>
      </c>
      <c r="AC140" s="100" t="str">
        <f>IF(mat!Z140="","",VALUE(TRIM(mat!Z140)))</f>
        <v/>
      </c>
      <c r="AD140" s="100" t="str">
        <f>IF(mat!AA140="","",VALUE(TRIM(mat!AA140)))</f>
        <v/>
      </c>
      <c r="AE140" s="100" t="str">
        <f>IF(mat!AB140="","",VALUE(TRIM(mat!AB140)))</f>
        <v/>
      </c>
      <c r="AF140" s="100" t="str">
        <f>IF(mat!AC140="","",VALUE(TRIM(mat!AC140)))</f>
        <v/>
      </c>
      <c r="AG140" s="100" t="str">
        <f>IF(mat!AD140="","",VALUE(TRIM(mat!AD140)))</f>
        <v/>
      </c>
      <c r="AH140" s="100" t="str">
        <f>IF(mat!AE140="","",VALUE(TRIM(mat!AE140)))</f>
        <v/>
      </c>
      <c r="AI140" s="100" t="str">
        <f>IF(mat!AF140="","",VALUE(TRIM(mat!AF140)))</f>
        <v/>
      </c>
      <c r="AJ140" s="100" t="str">
        <f>IF(mat!AG140="","",VALUE(TRIM(mat!AG140)))</f>
        <v/>
      </c>
      <c r="AK140" s="100" t="str">
        <f>IF(mat!AH140="","",VALUE(TRIM(mat!AH140)))</f>
        <v/>
      </c>
      <c r="AL140" s="100" t="str">
        <f>IF(mat!AI140="","",VALUE(TRIM(mat!AI140)))</f>
        <v/>
      </c>
      <c r="AM140" s="100" t="str">
        <f>IF(mat!AJ140="","",VALUE(TRIM(mat!AJ140)))</f>
        <v/>
      </c>
      <c r="AN140" s="100" t="str">
        <f>IF(mat!AK140="","",VALUE(TRIM(mat!AK140)))</f>
        <v/>
      </c>
      <c r="AO140" s="100" t="str">
        <f>IF(mat!AL140="","",VALUE(TRIM(mat!AL140)))</f>
        <v/>
      </c>
      <c r="AP140" s="100" t="str">
        <f>IF(mat!AM140="","",VALUE(TRIM(mat!AM140)))</f>
        <v/>
      </c>
      <c r="AQ140" s="100" t="str">
        <f>IF(mat!AN140="","",VALUE(TRIM(mat!AN140)))</f>
        <v/>
      </c>
      <c r="AR140" s="100" t="str">
        <f>IF(mat!AO140="","",VALUE(TRIM(mat!AO140)))</f>
        <v/>
      </c>
      <c r="AS140" s="100" t="str">
        <f>IF(mat!AP140="","",VALUE(TRIM(mat!AP140)))</f>
        <v/>
      </c>
      <c r="AT140" s="100" t="str">
        <f>IF(mat!AQ140="","",VALUE(TRIM(mat!AQ140)))</f>
        <v/>
      </c>
      <c r="AU140" s="100" t="str">
        <f>IF(mat!AR140="","",VALUE(TRIM(mat!AR140)))</f>
        <v/>
      </c>
      <c r="AV140" s="100" t="str">
        <f>IF(mat!AS140="","",VALUE(TRIM(mat!AS140)))</f>
        <v/>
      </c>
      <c r="AW140" s="100" t="str">
        <f>IF(mat!AT140="","",VALUE(TRIM(mat!AT140)))</f>
        <v/>
      </c>
      <c r="AX140" s="100" t="str">
        <f>IF(mat!AU140="","",VALUE(TRIM(mat!AU140)))</f>
        <v/>
      </c>
      <c r="AY140" s="100" t="str">
        <f>IF(mat!AV140="","",VALUE(TRIM(mat!AV140)))</f>
        <v/>
      </c>
      <c r="AZ140" s="100" t="str">
        <f>IF(mat!AW140="","",VALUE(TRIM(mat!AW140)))</f>
        <v/>
      </c>
      <c r="BA140" s="100" t="str">
        <f>IF(mat!AX140="","",VALUE(TRIM(mat!AX140)))</f>
        <v/>
      </c>
      <c r="BB140" s="100" t="str">
        <f>IF(mat!AY140="","",VALUE(TRIM(mat!AY140)))</f>
        <v/>
      </c>
      <c r="BC140" s="100" t="str">
        <f>IF(mat!AZ140="","",VALUE(TRIM(mat!AZ140)))</f>
        <v/>
      </c>
      <c r="BD140" s="100" t="str">
        <f>IF(mat!BA140="","",VALUE(TRIM(mat!BA140)))</f>
        <v/>
      </c>
      <c r="BE140" s="100" t="str">
        <f>IF(mat!BB140="","",VALUE(TRIM(mat!BB140)))</f>
        <v/>
      </c>
    </row>
    <row r="141" spans="1:57" s="101" customFormat="1">
      <c r="A141" s="100">
        <f t="shared" si="14"/>
        <v>141</v>
      </c>
      <c r="B141" s="100">
        <f t="shared" si="22"/>
        <v>12</v>
      </c>
      <c r="C141" s="100" t="str">
        <f t="shared" si="23"/>
        <v>ジョイント(13)</v>
      </c>
      <c r="D141" s="100" t="str">
        <f>TRIM(mat!A141)</f>
        <v>JOINT</v>
      </c>
      <c r="E141" s="100">
        <f>VALUE(TRIM(mat!B141))</f>
        <v>9811</v>
      </c>
      <c r="F141" s="100">
        <f>VALUE(TRIM(mat!C141))</f>
        <v>5</v>
      </c>
      <c r="G141" s="100" t="str">
        <f>TRIM(mat!D141)</f>
        <v>Joint(1813):ジョイント(13)</v>
      </c>
      <c r="H141" s="100">
        <f>IF(mat!E141="","",VALUE(TRIM(mat!E141)))</f>
        <v>10000000</v>
      </c>
      <c r="I141" s="100">
        <f>IF(mat!F141="","",VALUE(TRIM(mat!F141)))</f>
        <v>1000000</v>
      </c>
      <c r="J141" s="100">
        <f>IF(mat!G141="","",VALUE(TRIM(mat!G141)))</f>
        <v>0</v>
      </c>
      <c r="K141" s="100">
        <f>IF(mat!H141="","",VALUE(TRIM(mat!H141)))</f>
        <v>31</v>
      </c>
      <c r="L141" s="100">
        <f>IF(mat!I141="","",VALUE(TRIM(mat!I141)))</f>
        <v>1</v>
      </c>
      <c r="M141" s="100">
        <f>IF(mat!J141="","",VALUE(TRIM(mat!J141)))</f>
        <v>1</v>
      </c>
      <c r="N141" s="100">
        <f>IF(mat!K141="","",VALUE(TRIM(mat!K141)))</f>
        <v>1</v>
      </c>
      <c r="O141" s="100">
        <f>IF(mat!L141="","",VALUE(TRIM(mat!L141)))</f>
        <v>1</v>
      </c>
      <c r="P141" s="100">
        <f>IF(mat!M141="","",VALUE(TRIM(mat!M141)))</f>
        <v>0</v>
      </c>
      <c r="Q141" s="100">
        <f>IF(mat!N141="","",VALUE(TRIM(mat!N141)))</f>
        <v>5</v>
      </c>
      <c r="R141" s="100">
        <f>IF(mat!O141="","",VALUE(TRIM(mat!O141)))</f>
        <v>1</v>
      </c>
      <c r="S141" s="100">
        <f>IF(mat!P141="","",VALUE(TRIM(mat!P141)))</f>
        <v>0</v>
      </c>
      <c r="T141" s="100">
        <f>IF(mat!Q141="","",VALUE(TRIM(mat!Q141)))</f>
        <v>0</v>
      </c>
      <c r="U141" s="100">
        <f>IF(mat!R141="","",VALUE(TRIM(mat!R141)))</f>
        <v>0</v>
      </c>
      <c r="V141" s="100">
        <f>IF(mat!S141="","",VALUE(TRIM(mat!S141)))</f>
        <v>0</v>
      </c>
      <c r="W141" s="100">
        <f>IF(mat!T141="","",VALUE(TRIM(mat!T141)))</f>
        <v>0</v>
      </c>
      <c r="X141" s="100">
        <f>IF(mat!U141="","",VALUE(TRIM(mat!U141)))</f>
        <v>0</v>
      </c>
      <c r="Y141" s="100" t="str">
        <f>IF(mat!V141="","",VALUE(TRIM(mat!V141)))</f>
        <v/>
      </c>
      <c r="Z141" s="100" t="str">
        <f>IF(mat!W141="","",VALUE(TRIM(mat!W141)))</f>
        <v/>
      </c>
      <c r="AA141" s="100" t="str">
        <f>IF(mat!X141="","",VALUE(TRIM(mat!X141)))</f>
        <v/>
      </c>
      <c r="AB141" s="100" t="str">
        <f>IF(mat!Y141="","",VALUE(TRIM(mat!Y141)))</f>
        <v/>
      </c>
      <c r="AC141" s="100" t="str">
        <f>IF(mat!Z141="","",VALUE(TRIM(mat!Z141)))</f>
        <v/>
      </c>
      <c r="AD141" s="100" t="str">
        <f>IF(mat!AA141="","",VALUE(TRIM(mat!AA141)))</f>
        <v/>
      </c>
      <c r="AE141" s="100" t="str">
        <f>IF(mat!AB141="","",VALUE(TRIM(mat!AB141)))</f>
        <v/>
      </c>
      <c r="AF141" s="100" t="str">
        <f>IF(mat!AC141="","",VALUE(TRIM(mat!AC141)))</f>
        <v/>
      </c>
      <c r="AG141" s="100" t="str">
        <f>IF(mat!AD141="","",VALUE(TRIM(mat!AD141)))</f>
        <v/>
      </c>
      <c r="AH141" s="100" t="str">
        <f>IF(mat!AE141="","",VALUE(TRIM(mat!AE141)))</f>
        <v/>
      </c>
      <c r="AI141" s="100" t="str">
        <f>IF(mat!AF141="","",VALUE(TRIM(mat!AF141)))</f>
        <v/>
      </c>
      <c r="AJ141" s="100" t="str">
        <f>IF(mat!AG141="","",VALUE(TRIM(mat!AG141)))</f>
        <v/>
      </c>
      <c r="AK141" s="100" t="str">
        <f>IF(mat!AH141="","",VALUE(TRIM(mat!AH141)))</f>
        <v/>
      </c>
      <c r="AL141" s="100" t="str">
        <f>IF(mat!AI141="","",VALUE(TRIM(mat!AI141)))</f>
        <v/>
      </c>
      <c r="AM141" s="100" t="str">
        <f>IF(mat!AJ141="","",VALUE(TRIM(mat!AJ141)))</f>
        <v/>
      </c>
      <c r="AN141" s="100" t="str">
        <f>IF(mat!AK141="","",VALUE(TRIM(mat!AK141)))</f>
        <v/>
      </c>
      <c r="AO141" s="100" t="str">
        <f>IF(mat!AL141="","",VALUE(TRIM(mat!AL141)))</f>
        <v/>
      </c>
      <c r="AP141" s="100" t="str">
        <f>IF(mat!AM141="","",VALUE(TRIM(mat!AM141)))</f>
        <v/>
      </c>
      <c r="AQ141" s="100" t="str">
        <f>IF(mat!AN141="","",VALUE(TRIM(mat!AN141)))</f>
        <v/>
      </c>
      <c r="AR141" s="100" t="str">
        <f>IF(mat!AO141="","",VALUE(TRIM(mat!AO141)))</f>
        <v/>
      </c>
      <c r="AS141" s="100" t="str">
        <f>IF(mat!AP141="","",VALUE(TRIM(mat!AP141)))</f>
        <v/>
      </c>
      <c r="AT141" s="100" t="str">
        <f>IF(mat!AQ141="","",VALUE(TRIM(mat!AQ141)))</f>
        <v/>
      </c>
      <c r="AU141" s="100" t="str">
        <f>IF(mat!AR141="","",VALUE(TRIM(mat!AR141)))</f>
        <v/>
      </c>
      <c r="AV141" s="100" t="str">
        <f>IF(mat!AS141="","",VALUE(TRIM(mat!AS141)))</f>
        <v/>
      </c>
      <c r="AW141" s="100" t="str">
        <f>IF(mat!AT141="","",VALUE(TRIM(mat!AT141)))</f>
        <v/>
      </c>
      <c r="AX141" s="100" t="str">
        <f>IF(mat!AU141="","",VALUE(TRIM(mat!AU141)))</f>
        <v/>
      </c>
      <c r="AY141" s="100" t="str">
        <f>IF(mat!AV141="","",VALUE(TRIM(mat!AV141)))</f>
        <v/>
      </c>
      <c r="AZ141" s="100" t="str">
        <f>IF(mat!AW141="","",VALUE(TRIM(mat!AW141)))</f>
        <v/>
      </c>
      <c r="BA141" s="100" t="str">
        <f>IF(mat!AX141="","",VALUE(TRIM(mat!AX141)))</f>
        <v/>
      </c>
      <c r="BB141" s="100" t="str">
        <f>IF(mat!AY141="","",VALUE(TRIM(mat!AY141)))</f>
        <v/>
      </c>
      <c r="BC141" s="100" t="str">
        <f>IF(mat!AZ141="","",VALUE(TRIM(mat!AZ141)))</f>
        <v/>
      </c>
      <c r="BD141" s="100" t="str">
        <f>IF(mat!BA141="","",VALUE(TRIM(mat!BA141)))</f>
        <v/>
      </c>
      <c r="BE141" s="100" t="str">
        <f>IF(mat!BB141="","",VALUE(TRIM(mat!BB141)))</f>
        <v/>
      </c>
    </row>
    <row r="142" spans="1:57" s="101" customFormat="1">
      <c r="A142" s="100">
        <f t="shared" si="14"/>
        <v>142</v>
      </c>
      <c r="B142" s="100">
        <f t="shared" si="22"/>
        <v>12</v>
      </c>
      <c r="C142" s="100" t="str">
        <f t="shared" si="23"/>
        <v>ジョイント(14)</v>
      </c>
      <c r="D142" s="100" t="str">
        <f>TRIM(mat!A142)</f>
        <v>JOINT</v>
      </c>
      <c r="E142" s="100">
        <f>VALUE(TRIM(mat!B142))</f>
        <v>9812</v>
      </c>
      <c r="F142" s="100">
        <f>VALUE(TRIM(mat!C142))</f>
        <v>5</v>
      </c>
      <c r="G142" s="100" t="str">
        <f>TRIM(mat!D142)</f>
        <v>Joint(1814):ジョイント(14)</v>
      </c>
      <c r="H142" s="100">
        <f>IF(mat!E142="","",VALUE(TRIM(mat!E142)))</f>
        <v>10000000</v>
      </c>
      <c r="I142" s="100">
        <f>IF(mat!F142="","",VALUE(TRIM(mat!F142)))</f>
        <v>10000000</v>
      </c>
      <c r="J142" s="100">
        <f>IF(mat!G142="","",VALUE(TRIM(mat!G142)))</f>
        <v>0</v>
      </c>
      <c r="K142" s="100">
        <f>IF(mat!H142="","",VALUE(TRIM(mat!H142)))</f>
        <v>26.6</v>
      </c>
      <c r="L142" s="100">
        <f>IF(mat!I142="","",VALUE(TRIM(mat!I142)))</f>
        <v>1</v>
      </c>
      <c r="M142" s="100">
        <f>IF(mat!J142="","",VALUE(TRIM(mat!J142)))</f>
        <v>0</v>
      </c>
      <c r="N142" s="100">
        <f>IF(mat!K142="","",VALUE(TRIM(mat!K142)))</f>
        <v>1</v>
      </c>
      <c r="O142" s="100">
        <f>IF(mat!L142="","",VALUE(TRIM(mat!L142)))</f>
        <v>1</v>
      </c>
      <c r="P142" s="100">
        <f>IF(mat!M142="","",VALUE(TRIM(mat!M142)))</f>
        <v>0</v>
      </c>
      <c r="Q142" s="100">
        <f>IF(mat!N142="","",VALUE(TRIM(mat!N142)))</f>
        <v>5</v>
      </c>
      <c r="R142" s="100">
        <f>IF(mat!O142="","",VALUE(TRIM(mat!O142)))</f>
        <v>1</v>
      </c>
      <c r="S142" s="100">
        <f>IF(mat!P142="","",VALUE(TRIM(mat!P142)))</f>
        <v>0</v>
      </c>
      <c r="T142" s="100">
        <f>IF(mat!Q142="","",VALUE(TRIM(mat!Q142)))</f>
        <v>0</v>
      </c>
      <c r="U142" s="100">
        <f>IF(mat!R142="","",VALUE(TRIM(mat!R142)))</f>
        <v>0</v>
      </c>
      <c r="V142" s="100">
        <f>IF(mat!S142="","",VALUE(TRIM(mat!S142)))</f>
        <v>0</v>
      </c>
      <c r="W142" s="100">
        <f>IF(mat!T142="","",VALUE(TRIM(mat!T142)))</f>
        <v>0</v>
      </c>
      <c r="X142" s="100">
        <f>IF(mat!U142="","",VALUE(TRIM(mat!U142)))</f>
        <v>0</v>
      </c>
      <c r="Y142" s="100" t="str">
        <f>IF(mat!V142="","",VALUE(TRIM(mat!V142)))</f>
        <v/>
      </c>
      <c r="Z142" s="100" t="str">
        <f>IF(mat!W142="","",VALUE(TRIM(mat!W142)))</f>
        <v/>
      </c>
      <c r="AA142" s="100" t="str">
        <f>IF(mat!X142="","",VALUE(TRIM(mat!X142)))</f>
        <v/>
      </c>
      <c r="AB142" s="100" t="str">
        <f>IF(mat!Y142="","",VALUE(TRIM(mat!Y142)))</f>
        <v/>
      </c>
      <c r="AC142" s="100" t="str">
        <f>IF(mat!Z142="","",VALUE(TRIM(mat!Z142)))</f>
        <v/>
      </c>
      <c r="AD142" s="100" t="str">
        <f>IF(mat!AA142="","",VALUE(TRIM(mat!AA142)))</f>
        <v/>
      </c>
      <c r="AE142" s="100" t="str">
        <f>IF(mat!AB142="","",VALUE(TRIM(mat!AB142)))</f>
        <v/>
      </c>
      <c r="AF142" s="100" t="str">
        <f>IF(mat!AC142="","",VALUE(TRIM(mat!AC142)))</f>
        <v/>
      </c>
      <c r="AG142" s="100" t="str">
        <f>IF(mat!AD142="","",VALUE(TRIM(mat!AD142)))</f>
        <v/>
      </c>
      <c r="AH142" s="100" t="str">
        <f>IF(mat!AE142="","",VALUE(TRIM(mat!AE142)))</f>
        <v/>
      </c>
      <c r="AI142" s="100" t="str">
        <f>IF(mat!AF142="","",VALUE(TRIM(mat!AF142)))</f>
        <v/>
      </c>
      <c r="AJ142" s="100" t="str">
        <f>IF(mat!AG142="","",VALUE(TRIM(mat!AG142)))</f>
        <v/>
      </c>
      <c r="AK142" s="100" t="str">
        <f>IF(mat!AH142="","",VALUE(TRIM(mat!AH142)))</f>
        <v/>
      </c>
      <c r="AL142" s="100" t="str">
        <f>IF(mat!AI142="","",VALUE(TRIM(mat!AI142)))</f>
        <v/>
      </c>
      <c r="AM142" s="100" t="str">
        <f>IF(mat!AJ142="","",VALUE(TRIM(mat!AJ142)))</f>
        <v/>
      </c>
      <c r="AN142" s="100" t="str">
        <f>IF(mat!AK142="","",VALUE(TRIM(mat!AK142)))</f>
        <v/>
      </c>
      <c r="AO142" s="100" t="str">
        <f>IF(mat!AL142="","",VALUE(TRIM(mat!AL142)))</f>
        <v/>
      </c>
      <c r="AP142" s="100" t="str">
        <f>IF(mat!AM142="","",VALUE(TRIM(mat!AM142)))</f>
        <v/>
      </c>
      <c r="AQ142" s="100" t="str">
        <f>IF(mat!AN142="","",VALUE(TRIM(mat!AN142)))</f>
        <v/>
      </c>
      <c r="AR142" s="100" t="str">
        <f>IF(mat!AO142="","",VALUE(TRIM(mat!AO142)))</f>
        <v/>
      </c>
      <c r="AS142" s="100" t="str">
        <f>IF(mat!AP142="","",VALUE(TRIM(mat!AP142)))</f>
        <v/>
      </c>
      <c r="AT142" s="100" t="str">
        <f>IF(mat!AQ142="","",VALUE(TRIM(mat!AQ142)))</f>
        <v/>
      </c>
      <c r="AU142" s="100" t="str">
        <f>IF(mat!AR142="","",VALUE(TRIM(mat!AR142)))</f>
        <v/>
      </c>
      <c r="AV142" s="100" t="str">
        <f>IF(mat!AS142="","",VALUE(TRIM(mat!AS142)))</f>
        <v/>
      </c>
      <c r="AW142" s="100" t="str">
        <f>IF(mat!AT142="","",VALUE(TRIM(mat!AT142)))</f>
        <v/>
      </c>
      <c r="AX142" s="100" t="str">
        <f>IF(mat!AU142="","",VALUE(TRIM(mat!AU142)))</f>
        <v/>
      </c>
      <c r="AY142" s="100" t="str">
        <f>IF(mat!AV142="","",VALUE(TRIM(mat!AV142)))</f>
        <v/>
      </c>
      <c r="AZ142" s="100" t="str">
        <f>IF(mat!AW142="","",VALUE(TRIM(mat!AW142)))</f>
        <v/>
      </c>
      <c r="BA142" s="100" t="str">
        <f>IF(mat!AX142="","",VALUE(TRIM(mat!AX142)))</f>
        <v/>
      </c>
      <c r="BB142" s="100" t="str">
        <f>IF(mat!AY142="","",VALUE(TRIM(mat!AY142)))</f>
        <v/>
      </c>
      <c r="BC142" s="100" t="str">
        <f>IF(mat!AZ142="","",VALUE(TRIM(mat!AZ142)))</f>
        <v/>
      </c>
      <c r="BD142" s="100" t="str">
        <f>IF(mat!BA142="","",VALUE(TRIM(mat!BA142)))</f>
        <v/>
      </c>
      <c r="BE142" s="100" t="str">
        <f>IF(mat!BB142="","",VALUE(TRIM(mat!BB142)))</f>
        <v/>
      </c>
    </row>
    <row r="143" spans="1:57" s="101" customFormat="1">
      <c r="A143" s="100">
        <f t="shared" si="14"/>
        <v>143</v>
      </c>
      <c r="B143" s="100">
        <f t="shared" si="22"/>
        <v>12</v>
      </c>
      <c r="C143" s="100" t="str">
        <f t="shared" si="23"/>
        <v>ジョイント(15)</v>
      </c>
      <c r="D143" s="100" t="str">
        <f>TRIM(mat!A143)</f>
        <v>JOINT</v>
      </c>
      <c r="E143" s="100">
        <f>VALUE(TRIM(mat!B143))</f>
        <v>9813</v>
      </c>
      <c r="F143" s="100">
        <f>VALUE(TRIM(mat!C143))</f>
        <v>5</v>
      </c>
      <c r="G143" s="100" t="str">
        <f>TRIM(mat!D143)</f>
        <v>Joint(1815):ジョイント(15)</v>
      </c>
      <c r="H143" s="100">
        <f>IF(mat!E143="","",VALUE(TRIM(mat!E143)))</f>
        <v>10000000</v>
      </c>
      <c r="I143" s="100">
        <f>IF(mat!F143="","",VALUE(TRIM(mat!F143)))</f>
        <v>1000000</v>
      </c>
      <c r="J143" s="100">
        <f>IF(mat!G143="","",VALUE(TRIM(mat!G143)))</f>
        <v>0</v>
      </c>
      <c r="K143" s="100">
        <f>IF(mat!H143="","",VALUE(TRIM(mat!H143)))</f>
        <v>31</v>
      </c>
      <c r="L143" s="100">
        <f>IF(mat!I143="","",VALUE(TRIM(mat!I143)))</f>
        <v>1</v>
      </c>
      <c r="M143" s="100">
        <f>IF(mat!J143="","",VALUE(TRIM(mat!J143)))</f>
        <v>1</v>
      </c>
      <c r="N143" s="100">
        <f>IF(mat!K143="","",VALUE(TRIM(mat!K143)))</f>
        <v>2</v>
      </c>
      <c r="O143" s="100">
        <f>IF(mat!L143="","",VALUE(TRIM(mat!L143)))</f>
        <v>1</v>
      </c>
      <c r="P143" s="100">
        <f>IF(mat!M143="","",VALUE(TRIM(mat!M143)))</f>
        <v>0</v>
      </c>
      <c r="Q143" s="100">
        <f>IF(mat!N143="","",VALUE(TRIM(mat!N143)))</f>
        <v>5</v>
      </c>
      <c r="R143" s="100">
        <f>IF(mat!O143="","",VALUE(TRIM(mat!O143)))</f>
        <v>1</v>
      </c>
      <c r="S143" s="100">
        <f>IF(mat!P143="","",VALUE(TRIM(mat!P143)))</f>
        <v>0</v>
      </c>
      <c r="T143" s="100">
        <f>IF(mat!Q143="","",VALUE(TRIM(mat!Q143)))</f>
        <v>0</v>
      </c>
      <c r="U143" s="100">
        <f>IF(mat!R143="","",VALUE(TRIM(mat!R143)))</f>
        <v>0</v>
      </c>
      <c r="V143" s="100">
        <f>IF(mat!S143="","",VALUE(TRIM(mat!S143)))</f>
        <v>0</v>
      </c>
      <c r="W143" s="100">
        <f>IF(mat!T143="","",VALUE(TRIM(mat!T143)))</f>
        <v>0</v>
      </c>
      <c r="X143" s="100">
        <f>IF(mat!U143="","",VALUE(TRIM(mat!U143)))</f>
        <v>0</v>
      </c>
      <c r="Y143" s="100" t="str">
        <f>IF(mat!V143="","",VALUE(TRIM(mat!V143)))</f>
        <v/>
      </c>
      <c r="Z143" s="100" t="str">
        <f>IF(mat!W143="","",VALUE(TRIM(mat!W143)))</f>
        <v/>
      </c>
      <c r="AA143" s="100" t="str">
        <f>IF(mat!X143="","",VALUE(TRIM(mat!X143)))</f>
        <v/>
      </c>
      <c r="AB143" s="100" t="str">
        <f>IF(mat!Y143="","",VALUE(TRIM(mat!Y143)))</f>
        <v/>
      </c>
      <c r="AC143" s="100" t="str">
        <f>IF(mat!Z143="","",VALUE(TRIM(mat!Z143)))</f>
        <v/>
      </c>
      <c r="AD143" s="100" t="str">
        <f>IF(mat!AA143="","",VALUE(TRIM(mat!AA143)))</f>
        <v/>
      </c>
      <c r="AE143" s="100" t="str">
        <f>IF(mat!AB143="","",VALUE(TRIM(mat!AB143)))</f>
        <v/>
      </c>
      <c r="AF143" s="100" t="str">
        <f>IF(mat!AC143="","",VALUE(TRIM(mat!AC143)))</f>
        <v/>
      </c>
      <c r="AG143" s="100" t="str">
        <f>IF(mat!AD143="","",VALUE(TRIM(mat!AD143)))</f>
        <v/>
      </c>
      <c r="AH143" s="100" t="str">
        <f>IF(mat!AE143="","",VALUE(TRIM(mat!AE143)))</f>
        <v/>
      </c>
      <c r="AI143" s="100" t="str">
        <f>IF(mat!AF143="","",VALUE(TRIM(mat!AF143)))</f>
        <v/>
      </c>
      <c r="AJ143" s="100" t="str">
        <f>IF(mat!AG143="","",VALUE(TRIM(mat!AG143)))</f>
        <v/>
      </c>
      <c r="AK143" s="100" t="str">
        <f>IF(mat!AH143="","",VALUE(TRIM(mat!AH143)))</f>
        <v/>
      </c>
      <c r="AL143" s="100" t="str">
        <f>IF(mat!AI143="","",VALUE(TRIM(mat!AI143)))</f>
        <v/>
      </c>
      <c r="AM143" s="100" t="str">
        <f>IF(mat!AJ143="","",VALUE(TRIM(mat!AJ143)))</f>
        <v/>
      </c>
      <c r="AN143" s="100" t="str">
        <f>IF(mat!AK143="","",VALUE(TRIM(mat!AK143)))</f>
        <v/>
      </c>
      <c r="AO143" s="100" t="str">
        <f>IF(mat!AL143="","",VALUE(TRIM(mat!AL143)))</f>
        <v/>
      </c>
      <c r="AP143" s="100" t="str">
        <f>IF(mat!AM143="","",VALUE(TRIM(mat!AM143)))</f>
        <v/>
      </c>
      <c r="AQ143" s="100" t="str">
        <f>IF(mat!AN143="","",VALUE(TRIM(mat!AN143)))</f>
        <v/>
      </c>
      <c r="AR143" s="100" t="str">
        <f>IF(mat!AO143="","",VALUE(TRIM(mat!AO143)))</f>
        <v/>
      </c>
      <c r="AS143" s="100" t="str">
        <f>IF(mat!AP143="","",VALUE(TRIM(mat!AP143)))</f>
        <v/>
      </c>
      <c r="AT143" s="100" t="str">
        <f>IF(mat!AQ143="","",VALUE(TRIM(mat!AQ143)))</f>
        <v/>
      </c>
      <c r="AU143" s="100" t="str">
        <f>IF(mat!AR143="","",VALUE(TRIM(mat!AR143)))</f>
        <v/>
      </c>
      <c r="AV143" s="100" t="str">
        <f>IF(mat!AS143="","",VALUE(TRIM(mat!AS143)))</f>
        <v/>
      </c>
      <c r="AW143" s="100" t="str">
        <f>IF(mat!AT143="","",VALUE(TRIM(mat!AT143)))</f>
        <v/>
      </c>
      <c r="AX143" s="100" t="str">
        <f>IF(mat!AU143="","",VALUE(TRIM(mat!AU143)))</f>
        <v/>
      </c>
      <c r="AY143" s="100" t="str">
        <f>IF(mat!AV143="","",VALUE(TRIM(mat!AV143)))</f>
        <v/>
      </c>
      <c r="AZ143" s="100" t="str">
        <f>IF(mat!AW143="","",VALUE(TRIM(mat!AW143)))</f>
        <v/>
      </c>
      <c r="BA143" s="100" t="str">
        <f>IF(mat!AX143="","",VALUE(TRIM(mat!AX143)))</f>
        <v/>
      </c>
      <c r="BB143" s="100" t="str">
        <f>IF(mat!AY143="","",VALUE(TRIM(mat!AY143)))</f>
        <v/>
      </c>
      <c r="BC143" s="100" t="str">
        <f>IF(mat!AZ143="","",VALUE(TRIM(mat!AZ143)))</f>
        <v/>
      </c>
      <c r="BD143" s="100" t="str">
        <f>IF(mat!BA143="","",VALUE(TRIM(mat!BA143)))</f>
        <v/>
      </c>
      <c r="BE143" s="100" t="str">
        <f>IF(mat!BB143="","",VALUE(TRIM(mat!BB143)))</f>
        <v/>
      </c>
    </row>
    <row r="144" spans="1:57" s="101" customFormat="1">
      <c r="A144" s="100">
        <f t="shared" si="14"/>
        <v>144</v>
      </c>
      <c r="B144" s="100">
        <f t="shared" si="22"/>
        <v>12</v>
      </c>
      <c r="C144" s="100" t="str">
        <f t="shared" si="23"/>
        <v>ジョイント(3)</v>
      </c>
      <c r="D144" s="100" t="str">
        <f>TRIM(mat!A144)</f>
        <v>JOINT</v>
      </c>
      <c r="E144" s="100">
        <f>VALUE(TRIM(mat!B144))</f>
        <v>9814</v>
      </c>
      <c r="F144" s="100">
        <f>VALUE(TRIM(mat!C144))</f>
        <v>5</v>
      </c>
      <c r="G144" s="100" t="str">
        <f>TRIM(mat!D144)</f>
        <v>Joint(1816):ジョイント(3)</v>
      </c>
      <c r="H144" s="100">
        <f>IF(mat!E144="","",VALUE(TRIM(mat!E144)))</f>
        <v>10000000</v>
      </c>
      <c r="I144" s="100">
        <f>IF(mat!F144="","",VALUE(TRIM(mat!F144)))</f>
        <v>1000000</v>
      </c>
      <c r="J144" s="100">
        <f>IF(mat!G144="","",VALUE(TRIM(mat!G144)))</f>
        <v>0</v>
      </c>
      <c r="K144" s="100">
        <f>IF(mat!H144="","",VALUE(TRIM(mat!H144)))</f>
        <v>31</v>
      </c>
      <c r="L144" s="100">
        <f>IF(mat!I144="","",VALUE(TRIM(mat!I144)))</f>
        <v>1</v>
      </c>
      <c r="M144" s="100">
        <f>IF(mat!J144="","",VALUE(TRIM(mat!J144)))</f>
        <v>1</v>
      </c>
      <c r="N144" s="100">
        <f>IF(mat!K144="","",VALUE(TRIM(mat!K144)))</f>
        <v>2</v>
      </c>
      <c r="O144" s="100">
        <f>IF(mat!L144="","",VALUE(TRIM(mat!L144)))</f>
        <v>1</v>
      </c>
      <c r="P144" s="100">
        <f>IF(mat!M144="","",VALUE(TRIM(mat!M144)))</f>
        <v>0</v>
      </c>
      <c r="Q144" s="100">
        <f>IF(mat!N144="","",VALUE(TRIM(mat!N144)))</f>
        <v>5</v>
      </c>
      <c r="R144" s="100">
        <f>IF(mat!O144="","",VALUE(TRIM(mat!O144)))</f>
        <v>1</v>
      </c>
      <c r="S144" s="100">
        <f>IF(mat!P144="","",VALUE(TRIM(mat!P144)))</f>
        <v>0</v>
      </c>
      <c r="T144" s="100">
        <f>IF(mat!Q144="","",VALUE(TRIM(mat!Q144)))</f>
        <v>0</v>
      </c>
      <c r="U144" s="100">
        <f>IF(mat!R144="","",VALUE(TRIM(mat!R144)))</f>
        <v>0</v>
      </c>
      <c r="V144" s="100">
        <f>IF(mat!S144="","",VALUE(TRIM(mat!S144)))</f>
        <v>0</v>
      </c>
      <c r="W144" s="100">
        <f>IF(mat!T144="","",VALUE(TRIM(mat!T144)))</f>
        <v>0</v>
      </c>
      <c r="X144" s="100">
        <f>IF(mat!U144="","",VALUE(TRIM(mat!U144)))</f>
        <v>0</v>
      </c>
      <c r="Y144" s="100" t="str">
        <f>IF(mat!V144="","",VALUE(TRIM(mat!V144)))</f>
        <v/>
      </c>
      <c r="Z144" s="100" t="str">
        <f>IF(mat!W144="","",VALUE(TRIM(mat!W144)))</f>
        <v/>
      </c>
      <c r="AA144" s="100" t="str">
        <f>IF(mat!X144="","",VALUE(TRIM(mat!X144)))</f>
        <v/>
      </c>
      <c r="AB144" s="100" t="str">
        <f>IF(mat!Y144="","",VALUE(TRIM(mat!Y144)))</f>
        <v/>
      </c>
      <c r="AC144" s="100" t="str">
        <f>IF(mat!Z144="","",VALUE(TRIM(mat!Z144)))</f>
        <v/>
      </c>
      <c r="AD144" s="100" t="str">
        <f>IF(mat!AA144="","",VALUE(TRIM(mat!AA144)))</f>
        <v/>
      </c>
      <c r="AE144" s="100" t="str">
        <f>IF(mat!AB144="","",VALUE(TRIM(mat!AB144)))</f>
        <v/>
      </c>
      <c r="AF144" s="100" t="str">
        <f>IF(mat!AC144="","",VALUE(TRIM(mat!AC144)))</f>
        <v/>
      </c>
      <c r="AG144" s="100" t="str">
        <f>IF(mat!AD144="","",VALUE(TRIM(mat!AD144)))</f>
        <v/>
      </c>
      <c r="AH144" s="100" t="str">
        <f>IF(mat!AE144="","",VALUE(TRIM(mat!AE144)))</f>
        <v/>
      </c>
      <c r="AI144" s="100" t="str">
        <f>IF(mat!AF144="","",VALUE(TRIM(mat!AF144)))</f>
        <v/>
      </c>
      <c r="AJ144" s="100" t="str">
        <f>IF(mat!AG144="","",VALUE(TRIM(mat!AG144)))</f>
        <v/>
      </c>
      <c r="AK144" s="100" t="str">
        <f>IF(mat!AH144="","",VALUE(TRIM(mat!AH144)))</f>
        <v/>
      </c>
      <c r="AL144" s="100" t="str">
        <f>IF(mat!AI144="","",VALUE(TRIM(mat!AI144)))</f>
        <v/>
      </c>
      <c r="AM144" s="100" t="str">
        <f>IF(mat!AJ144="","",VALUE(TRIM(mat!AJ144)))</f>
        <v/>
      </c>
      <c r="AN144" s="100" t="str">
        <f>IF(mat!AK144="","",VALUE(TRIM(mat!AK144)))</f>
        <v/>
      </c>
      <c r="AO144" s="100" t="str">
        <f>IF(mat!AL144="","",VALUE(TRIM(mat!AL144)))</f>
        <v/>
      </c>
      <c r="AP144" s="100" t="str">
        <f>IF(mat!AM144="","",VALUE(TRIM(mat!AM144)))</f>
        <v/>
      </c>
      <c r="AQ144" s="100" t="str">
        <f>IF(mat!AN144="","",VALUE(TRIM(mat!AN144)))</f>
        <v/>
      </c>
      <c r="AR144" s="100" t="str">
        <f>IF(mat!AO144="","",VALUE(TRIM(mat!AO144)))</f>
        <v/>
      </c>
      <c r="AS144" s="100" t="str">
        <f>IF(mat!AP144="","",VALUE(TRIM(mat!AP144)))</f>
        <v/>
      </c>
      <c r="AT144" s="100" t="str">
        <f>IF(mat!AQ144="","",VALUE(TRIM(mat!AQ144)))</f>
        <v/>
      </c>
      <c r="AU144" s="100" t="str">
        <f>IF(mat!AR144="","",VALUE(TRIM(mat!AR144)))</f>
        <v/>
      </c>
      <c r="AV144" s="100" t="str">
        <f>IF(mat!AS144="","",VALUE(TRIM(mat!AS144)))</f>
        <v/>
      </c>
      <c r="AW144" s="100" t="str">
        <f>IF(mat!AT144="","",VALUE(TRIM(mat!AT144)))</f>
        <v/>
      </c>
      <c r="AX144" s="100" t="str">
        <f>IF(mat!AU144="","",VALUE(TRIM(mat!AU144)))</f>
        <v/>
      </c>
      <c r="AY144" s="100" t="str">
        <f>IF(mat!AV144="","",VALUE(TRIM(mat!AV144)))</f>
        <v/>
      </c>
      <c r="AZ144" s="100" t="str">
        <f>IF(mat!AW144="","",VALUE(TRIM(mat!AW144)))</f>
        <v/>
      </c>
      <c r="BA144" s="100" t="str">
        <f>IF(mat!AX144="","",VALUE(TRIM(mat!AX144)))</f>
        <v/>
      </c>
      <c r="BB144" s="100" t="str">
        <f>IF(mat!AY144="","",VALUE(TRIM(mat!AY144)))</f>
        <v/>
      </c>
      <c r="BC144" s="100" t="str">
        <f>IF(mat!AZ144="","",VALUE(TRIM(mat!AZ144)))</f>
        <v/>
      </c>
      <c r="BD144" s="100" t="str">
        <f>IF(mat!BA144="","",VALUE(TRIM(mat!BA144)))</f>
        <v/>
      </c>
      <c r="BE144" s="100" t="str">
        <f>IF(mat!BB144="","",VALUE(TRIM(mat!BB144)))</f>
        <v/>
      </c>
    </row>
    <row r="145" spans="1:57" s="101" customFormat="1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  <c r="AF145" s="100"/>
      <c r="AG145" s="100"/>
      <c r="AH145" s="100"/>
      <c r="AI145" s="100"/>
      <c r="AJ145" s="100"/>
      <c r="AK145" s="100"/>
      <c r="AL145" s="100"/>
      <c r="AM145" s="100"/>
      <c r="AN145" s="100"/>
      <c r="AO145" s="100"/>
      <c r="AP145" s="100"/>
      <c r="AQ145" s="100"/>
      <c r="AR145" s="100"/>
      <c r="AS145" s="100"/>
      <c r="AT145" s="100"/>
      <c r="AU145" s="100"/>
      <c r="AV145" s="100"/>
      <c r="AW145" s="100"/>
      <c r="AX145" s="100"/>
      <c r="AY145" s="100"/>
      <c r="AZ145" s="100"/>
      <c r="BA145" s="100"/>
      <c r="BB145" s="100"/>
      <c r="BC145" s="100"/>
      <c r="BD145" s="100"/>
      <c r="BE145" s="100"/>
    </row>
    <row r="146" spans="1:57" s="101" customFormat="1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  <c r="AA146" s="100"/>
      <c r="AB146" s="100"/>
      <c r="AC146" s="100"/>
      <c r="AD146" s="100"/>
      <c r="AE146" s="100"/>
      <c r="AF146" s="100"/>
      <c r="AG146" s="100"/>
      <c r="AH146" s="100"/>
      <c r="AI146" s="100"/>
      <c r="AJ146" s="100"/>
      <c r="AK146" s="100"/>
      <c r="AL146" s="100"/>
      <c r="AM146" s="100"/>
      <c r="AN146" s="100"/>
      <c r="AO146" s="100"/>
      <c r="AP146" s="100"/>
      <c r="AQ146" s="100"/>
      <c r="AR146" s="100"/>
      <c r="AS146" s="100"/>
      <c r="AT146" s="100"/>
      <c r="AU146" s="100"/>
      <c r="AV146" s="100"/>
      <c r="AW146" s="100"/>
      <c r="AX146" s="100"/>
      <c r="AY146" s="100"/>
      <c r="AZ146" s="100"/>
      <c r="BA146" s="100"/>
      <c r="BB146" s="100"/>
      <c r="BC146" s="100"/>
      <c r="BD146" s="100"/>
      <c r="BE146" s="100"/>
    </row>
    <row r="147" spans="1:57" s="101" customFormat="1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  <c r="AF147" s="100"/>
      <c r="AG147" s="100"/>
      <c r="AH147" s="100"/>
      <c r="AI147" s="100"/>
      <c r="AJ147" s="100"/>
      <c r="AK147" s="100"/>
      <c r="AL147" s="100"/>
      <c r="AM147" s="100"/>
      <c r="AN147" s="100"/>
      <c r="AO147" s="100"/>
      <c r="AP147" s="100"/>
      <c r="AQ147" s="100"/>
      <c r="AR147" s="100"/>
      <c r="AS147" s="100"/>
      <c r="AT147" s="100"/>
      <c r="AU147" s="100"/>
      <c r="AV147" s="100"/>
      <c r="AW147" s="100"/>
      <c r="AX147" s="100"/>
      <c r="AY147" s="100"/>
      <c r="AZ147" s="100"/>
      <c r="BA147" s="100"/>
      <c r="BB147" s="100"/>
      <c r="BC147" s="100"/>
      <c r="BD147" s="100"/>
      <c r="BE147" s="100"/>
    </row>
    <row r="148" spans="1:57" s="101" customFormat="1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0"/>
      <c r="AM148" s="100"/>
      <c r="AN148" s="100"/>
      <c r="AO148" s="100"/>
      <c r="AP148" s="100"/>
      <c r="AQ148" s="100"/>
      <c r="AR148" s="100"/>
      <c r="AS148" s="100"/>
      <c r="AT148" s="100"/>
      <c r="AU148" s="100"/>
      <c r="AV148" s="100"/>
      <c r="AW148" s="100"/>
      <c r="AX148" s="100"/>
      <c r="AY148" s="100"/>
      <c r="AZ148" s="100"/>
      <c r="BA148" s="100"/>
      <c r="BB148" s="100"/>
      <c r="BC148" s="100"/>
      <c r="BD148" s="100"/>
      <c r="BE148" s="100"/>
    </row>
    <row r="149" spans="1:57" s="101" customFormat="1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  <c r="AA149" s="100"/>
      <c r="AB149" s="100"/>
      <c r="AC149" s="100"/>
      <c r="AD149" s="100"/>
      <c r="AE149" s="100"/>
      <c r="AF149" s="100"/>
      <c r="AG149" s="100"/>
      <c r="AH149" s="100"/>
      <c r="AI149" s="100"/>
      <c r="AJ149" s="100"/>
      <c r="AK149" s="100"/>
      <c r="AL149" s="100"/>
      <c r="AM149" s="100"/>
      <c r="AN149" s="100"/>
      <c r="AO149" s="100"/>
      <c r="AP149" s="100"/>
      <c r="AQ149" s="100"/>
      <c r="AR149" s="100"/>
      <c r="AS149" s="100"/>
      <c r="AT149" s="100"/>
      <c r="AU149" s="100"/>
      <c r="AV149" s="100"/>
      <c r="AW149" s="100"/>
      <c r="AX149" s="100"/>
      <c r="AY149" s="100"/>
      <c r="AZ149" s="100"/>
      <c r="BA149" s="100"/>
      <c r="BB149" s="100"/>
      <c r="BC149" s="100"/>
      <c r="BD149" s="100"/>
      <c r="BE149" s="100"/>
    </row>
    <row r="150" spans="1:57" s="101" customFormat="1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  <c r="AF150" s="100"/>
      <c r="AG150" s="100"/>
      <c r="AH150" s="100"/>
      <c r="AI150" s="100"/>
      <c r="AJ150" s="100"/>
      <c r="AK150" s="100"/>
      <c r="AL150" s="100"/>
      <c r="AM150" s="100"/>
      <c r="AN150" s="100"/>
      <c r="AO150" s="100"/>
      <c r="AP150" s="100"/>
      <c r="AQ150" s="100"/>
      <c r="AR150" s="100"/>
      <c r="AS150" s="100"/>
      <c r="AT150" s="100"/>
      <c r="AU150" s="100"/>
      <c r="AV150" s="100"/>
      <c r="AW150" s="100"/>
      <c r="AX150" s="100"/>
      <c r="AY150" s="100"/>
      <c r="AZ150" s="100"/>
      <c r="BA150" s="100"/>
      <c r="BB150" s="100"/>
      <c r="BC150" s="100"/>
      <c r="BD150" s="100"/>
      <c r="BE150" s="100"/>
    </row>
    <row r="151" spans="1:57" s="101" customFormat="1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  <c r="AA151" s="100"/>
      <c r="AB151" s="100"/>
      <c r="AC151" s="100"/>
      <c r="AD151" s="100"/>
      <c r="AE151" s="100"/>
      <c r="AF151" s="100"/>
      <c r="AG151" s="100"/>
      <c r="AH151" s="100"/>
      <c r="AI151" s="100"/>
      <c r="AJ151" s="100"/>
      <c r="AK151" s="100"/>
      <c r="AL151" s="100"/>
      <c r="AM151" s="100"/>
      <c r="AN151" s="100"/>
      <c r="AO151" s="100"/>
      <c r="AP151" s="100"/>
      <c r="AQ151" s="100"/>
      <c r="AR151" s="100"/>
      <c r="AS151" s="100"/>
      <c r="AT151" s="100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</row>
    <row r="152" spans="1:57" s="101" customFormat="1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  <c r="AA152" s="100"/>
      <c r="AB152" s="100"/>
      <c r="AC152" s="100"/>
      <c r="AD152" s="100"/>
      <c r="AE152" s="100"/>
      <c r="AF152" s="100"/>
      <c r="AG152" s="100"/>
      <c r="AH152" s="100"/>
      <c r="AI152" s="100"/>
      <c r="AJ152" s="100"/>
      <c r="AK152" s="100"/>
      <c r="AL152" s="100"/>
      <c r="AM152" s="100"/>
      <c r="AN152" s="100"/>
      <c r="AO152" s="100"/>
      <c r="AP152" s="100"/>
      <c r="AQ152" s="100"/>
      <c r="AR152" s="100"/>
      <c r="AS152" s="100"/>
      <c r="AT152" s="100"/>
      <c r="AU152" s="100"/>
      <c r="AV152" s="100"/>
      <c r="AW152" s="100"/>
      <c r="AX152" s="100"/>
      <c r="AY152" s="100"/>
      <c r="AZ152" s="100"/>
      <c r="BA152" s="100"/>
      <c r="BB152" s="100"/>
      <c r="BC152" s="100"/>
      <c r="BD152" s="100"/>
      <c r="BE152" s="100"/>
    </row>
    <row r="153" spans="1:57" s="101" customFormat="1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  <c r="AA153" s="100"/>
      <c r="AB153" s="100"/>
      <c r="AC153" s="100"/>
      <c r="AD153" s="100"/>
      <c r="AE153" s="100"/>
      <c r="AF153" s="100"/>
      <c r="AG153" s="100"/>
      <c r="AH153" s="100"/>
      <c r="AI153" s="100"/>
      <c r="AJ153" s="100"/>
      <c r="AK153" s="100"/>
      <c r="AL153" s="100"/>
      <c r="AM153" s="100"/>
      <c r="AN153" s="100"/>
      <c r="AO153" s="100"/>
      <c r="AP153" s="100"/>
      <c r="AQ153" s="100"/>
      <c r="AR153" s="100"/>
      <c r="AS153" s="100"/>
      <c r="AT153" s="100"/>
      <c r="AU153" s="100"/>
      <c r="AV153" s="100"/>
      <c r="AW153" s="100"/>
      <c r="AX153" s="100"/>
      <c r="AY153" s="100"/>
      <c r="AZ153" s="100"/>
      <c r="BA153" s="100"/>
      <c r="BB153" s="100"/>
      <c r="BC153" s="100"/>
      <c r="BD153" s="100"/>
      <c r="BE153" s="100"/>
    </row>
    <row r="154" spans="1:57" s="101" customFormat="1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  <c r="AF154" s="100"/>
      <c r="AG154" s="100"/>
      <c r="AH154" s="100"/>
      <c r="AI154" s="100"/>
      <c r="AJ154" s="100"/>
      <c r="AK154" s="100"/>
      <c r="AL154" s="100"/>
      <c r="AM154" s="100"/>
      <c r="AN154" s="100"/>
      <c r="AO154" s="100"/>
      <c r="AP154" s="100"/>
      <c r="AQ154" s="100"/>
      <c r="AR154" s="100"/>
      <c r="AS154" s="100"/>
      <c r="AT154" s="100"/>
      <c r="AU154" s="100"/>
      <c r="AV154" s="100"/>
      <c r="AW154" s="100"/>
      <c r="AX154" s="100"/>
      <c r="AY154" s="100"/>
      <c r="AZ154" s="100"/>
      <c r="BA154" s="100"/>
      <c r="BB154" s="100"/>
      <c r="BC154" s="100"/>
      <c r="BD154" s="100"/>
      <c r="BE154" s="100"/>
    </row>
    <row r="155" spans="1:57" s="101" customFormat="1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0"/>
      <c r="AD155" s="100"/>
      <c r="AE155" s="100"/>
      <c r="AF155" s="100"/>
      <c r="AG155" s="100"/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0"/>
      <c r="AR155" s="100"/>
      <c r="AS155" s="100"/>
      <c r="AT155" s="100"/>
      <c r="AU155" s="100"/>
      <c r="AV155" s="100"/>
      <c r="AW155" s="100"/>
      <c r="AX155" s="100"/>
      <c r="AY155" s="100"/>
      <c r="AZ155" s="100"/>
      <c r="BA155" s="100"/>
      <c r="BB155" s="100"/>
      <c r="BC155" s="100"/>
      <c r="BD155" s="100"/>
      <c r="BE155" s="100"/>
    </row>
    <row r="156" spans="1:57" s="101" customFormat="1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0"/>
      <c r="AR156" s="100"/>
      <c r="AS156" s="100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0"/>
      <c r="BE156" s="100"/>
    </row>
    <row r="157" spans="1:57" s="101" customFormat="1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100"/>
      <c r="AQ157" s="100"/>
      <c r="AR157" s="100"/>
      <c r="AS157" s="100"/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100"/>
    </row>
    <row r="158" spans="1:57" s="101" customFormat="1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  <c r="AF158" s="100"/>
      <c r="AG158" s="100"/>
      <c r="AH158" s="100"/>
      <c r="AI158" s="100"/>
      <c r="AJ158" s="100"/>
      <c r="AK158" s="100"/>
      <c r="AL158" s="100"/>
      <c r="AM158" s="100"/>
      <c r="AN158" s="100"/>
      <c r="AO158" s="100"/>
      <c r="AP158" s="100"/>
      <c r="AQ158" s="100"/>
      <c r="AR158" s="100"/>
      <c r="AS158" s="100"/>
      <c r="AT158" s="100"/>
      <c r="AU158" s="100"/>
      <c r="AV158" s="100"/>
      <c r="AW158" s="100"/>
      <c r="AX158" s="100"/>
      <c r="AY158" s="100"/>
      <c r="AZ158" s="100"/>
      <c r="BA158" s="100"/>
      <c r="BB158" s="100"/>
      <c r="BC158" s="100"/>
      <c r="BD158" s="100"/>
      <c r="BE158" s="100"/>
    </row>
    <row r="159" spans="1:57" s="101" customFormat="1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F159" s="100"/>
      <c r="AG159" s="100"/>
      <c r="AH159" s="100"/>
      <c r="AI159" s="100"/>
      <c r="AJ159" s="100"/>
      <c r="AK159" s="100"/>
      <c r="AL159" s="100"/>
      <c r="AM159" s="100"/>
      <c r="AN159" s="100"/>
      <c r="AO159" s="100"/>
      <c r="AP159" s="100"/>
      <c r="AQ159" s="100"/>
      <c r="AR159" s="100"/>
      <c r="AS159" s="100"/>
      <c r="AT159" s="100"/>
      <c r="AU159" s="100"/>
      <c r="AV159" s="100"/>
      <c r="AW159" s="100"/>
      <c r="AX159" s="100"/>
      <c r="AY159" s="100"/>
      <c r="AZ159" s="100"/>
      <c r="BA159" s="100"/>
      <c r="BB159" s="100"/>
      <c r="BC159" s="100"/>
      <c r="BD159" s="100"/>
      <c r="BE159" s="100"/>
    </row>
    <row r="160" spans="1:57" s="101" customFormat="1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F160" s="100"/>
      <c r="AG160" s="100"/>
      <c r="AH160" s="100"/>
      <c r="AI160" s="100"/>
      <c r="AJ160" s="100"/>
      <c r="AK160" s="100"/>
      <c r="AL160" s="100"/>
      <c r="AM160" s="100"/>
      <c r="AN160" s="100"/>
      <c r="AO160" s="100"/>
      <c r="AP160" s="100"/>
      <c r="AQ160" s="100"/>
      <c r="AR160" s="100"/>
      <c r="AS160" s="100"/>
      <c r="AT160" s="100"/>
      <c r="AU160" s="100"/>
      <c r="AV160" s="100"/>
      <c r="AW160" s="100"/>
      <c r="AX160" s="100"/>
      <c r="AY160" s="100"/>
      <c r="AZ160" s="100"/>
      <c r="BA160" s="100"/>
      <c r="BB160" s="100"/>
      <c r="BC160" s="100"/>
      <c r="BD160" s="100"/>
      <c r="BE160" s="100"/>
    </row>
    <row r="161" spans="1:57" s="101" customFormat="1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100"/>
      <c r="AN161" s="100"/>
      <c r="AO161" s="100"/>
      <c r="AP161" s="100"/>
      <c r="AQ161" s="100"/>
      <c r="AR161" s="100"/>
      <c r="AS161" s="100"/>
      <c r="AT161" s="100"/>
      <c r="AU161" s="100"/>
      <c r="AV161" s="100"/>
      <c r="AW161" s="100"/>
      <c r="AX161" s="100"/>
      <c r="AY161" s="100"/>
      <c r="AZ161" s="100"/>
      <c r="BA161" s="100"/>
      <c r="BB161" s="100"/>
      <c r="BC161" s="100"/>
      <c r="BD161" s="100"/>
      <c r="BE161" s="100"/>
    </row>
    <row r="162" spans="1:57" s="101" customFormat="1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  <c r="AF162" s="100"/>
      <c r="AG162" s="100"/>
      <c r="AH162" s="100"/>
      <c r="AI162" s="100"/>
      <c r="AJ162" s="100"/>
      <c r="AK162" s="100"/>
      <c r="AL162" s="100"/>
      <c r="AM162" s="100"/>
      <c r="AN162" s="100"/>
      <c r="AO162" s="100"/>
      <c r="AP162" s="100"/>
      <c r="AQ162" s="100"/>
      <c r="AR162" s="100"/>
      <c r="AS162" s="100"/>
      <c r="AT162" s="100"/>
      <c r="AU162" s="100"/>
      <c r="AV162" s="100"/>
      <c r="AW162" s="100"/>
      <c r="AX162" s="100"/>
      <c r="AY162" s="100"/>
      <c r="AZ162" s="100"/>
      <c r="BA162" s="100"/>
      <c r="BB162" s="100"/>
      <c r="BC162" s="100"/>
      <c r="BD162" s="100"/>
      <c r="BE162" s="100"/>
    </row>
    <row r="163" spans="1:57" s="101" customFormat="1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  <c r="AF163" s="100"/>
      <c r="AG163" s="100"/>
      <c r="AH163" s="100"/>
      <c r="AI163" s="100"/>
      <c r="AJ163" s="100"/>
      <c r="AK163" s="100"/>
      <c r="AL163" s="100"/>
      <c r="AM163" s="100"/>
      <c r="AN163" s="100"/>
      <c r="AO163" s="100"/>
      <c r="AP163" s="100"/>
      <c r="AQ163" s="100"/>
      <c r="AR163" s="100"/>
      <c r="AS163" s="100"/>
      <c r="AT163" s="100"/>
      <c r="AU163" s="100"/>
      <c r="AV163" s="100"/>
      <c r="AW163" s="100"/>
      <c r="AX163" s="100"/>
      <c r="AY163" s="100"/>
      <c r="AZ163" s="100"/>
      <c r="BA163" s="100"/>
      <c r="BB163" s="100"/>
      <c r="BC163" s="100"/>
      <c r="BD163" s="100"/>
      <c r="BE163" s="100"/>
    </row>
    <row r="164" spans="1:57" s="101" customFormat="1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F164" s="100"/>
      <c r="AG164" s="100"/>
      <c r="AH164" s="100"/>
      <c r="AI164" s="100"/>
      <c r="AJ164" s="100"/>
      <c r="AK164" s="100"/>
      <c r="AL164" s="100"/>
      <c r="AM164" s="100"/>
      <c r="AN164" s="100"/>
      <c r="AO164" s="100"/>
      <c r="AP164" s="100"/>
      <c r="AQ164" s="100"/>
      <c r="AR164" s="100"/>
      <c r="AS164" s="100"/>
      <c r="AT164" s="100"/>
      <c r="AU164" s="100"/>
      <c r="AV164" s="100"/>
      <c r="AW164" s="100"/>
      <c r="AX164" s="100"/>
      <c r="AY164" s="100"/>
      <c r="AZ164" s="100"/>
      <c r="BA164" s="100"/>
      <c r="BB164" s="100"/>
      <c r="BC164" s="100"/>
      <c r="BD164" s="100"/>
      <c r="BE164" s="100"/>
    </row>
    <row r="165" spans="1:57" s="101" customFormat="1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  <c r="AE165" s="100"/>
      <c r="AF165" s="100"/>
      <c r="AG165" s="100"/>
      <c r="AH165" s="100"/>
      <c r="AI165" s="100"/>
      <c r="AJ165" s="100"/>
      <c r="AK165" s="100"/>
      <c r="AL165" s="100"/>
      <c r="AM165" s="100"/>
      <c r="AN165" s="100"/>
      <c r="AO165" s="100"/>
      <c r="AP165" s="100"/>
      <c r="AQ165" s="100"/>
      <c r="AR165" s="100"/>
      <c r="AS165" s="100"/>
      <c r="AT165" s="100"/>
      <c r="AU165" s="100"/>
      <c r="AV165" s="100"/>
      <c r="AW165" s="100"/>
      <c r="AX165" s="100"/>
      <c r="AY165" s="100"/>
      <c r="AZ165" s="100"/>
      <c r="BA165" s="100"/>
      <c r="BB165" s="100"/>
      <c r="BC165" s="100"/>
      <c r="BD165" s="100"/>
      <c r="BE165" s="100"/>
    </row>
    <row r="166" spans="1:57" s="101" customFormat="1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  <c r="AE166" s="100"/>
      <c r="AF166" s="100"/>
      <c r="AG166" s="100"/>
      <c r="AH166" s="100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0"/>
      <c r="AT166" s="100"/>
      <c r="AU166" s="100"/>
      <c r="AV166" s="100"/>
      <c r="AW166" s="100"/>
      <c r="AX166" s="100"/>
      <c r="AY166" s="100"/>
      <c r="AZ166" s="100"/>
      <c r="BA166" s="100"/>
      <c r="BB166" s="100"/>
      <c r="BC166" s="100"/>
      <c r="BD166" s="100"/>
      <c r="BE166" s="100"/>
    </row>
    <row r="167" spans="1:57" s="101" customFormat="1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  <c r="AE167" s="100"/>
      <c r="AF167" s="100"/>
      <c r="AG167" s="100"/>
      <c r="AH167" s="100"/>
      <c r="AI167" s="100"/>
      <c r="AJ167" s="100"/>
      <c r="AK167" s="100"/>
      <c r="AL167" s="100"/>
      <c r="AM167" s="100"/>
      <c r="AN167" s="100"/>
      <c r="AO167" s="100"/>
      <c r="AP167" s="100"/>
      <c r="AQ167" s="100"/>
      <c r="AR167" s="100"/>
      <c r="AS167" s="100"/>
      <c r="AT167" s="100"/>
      <c r="AU167" s="100"/>
      <c r="AV167" s="100"/>
      <c r="AW167" s="100"/>
      <c r="AX167" s="100"/>
      <c r="AY167" s="100"/>
      <c r="AZ167" s="100"/>
      <c r="BA167" s="100"/>
      <c r="BB167" s="100"/>
      <c r="BC167" s="100"/>
      <c r="BD167" s="100"/>
      <c r="BE167" s="100"/>
    </row>
    <row r="168" spans="1:57" s="101" customFormat="1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  <c r="AA168" s="100"/>
      <c r="AB168" s="100"/>
      <c r="AC168" s="100"/>
      <c r="AD168" s="100"/>
      <c r="AE168" s="100"/>
      <c r="AF168" s="100"/>
      <c r="AG168" s="100"/>
      <c r="AH168" s="100"/>
      <c r="AI168" s="100"/>
      <c r="AJ168" s="100"/>
      <c r="AK168" s="100"/>
      <c r="AL168" s="100"/>
      <c r="AM168" s="100"/>
      <c r="AN168" s="100"/>
      <c r="AO168" s="100"/>
      <c r="AP168" s="100"/>
      <c r="AQ168" s="100"/>
      <c r="AR168" s="100"/>
      <c r="AS168" s="100"/>
      <c r="AT168" s="100"/>
      <c r="AU168" s="100"/>
      <c r="AV168" s="100"/>
      <c r="AW168" s="100"/>
      <c r="AX168" s="100"/>
      <c r="AY168" s="100"/>
      <c r="AZ168" s="100"/>
      <c r="BA168" s="100"/>
      <c r="BB168" s="100"/>
      <c r="BC168" s="100"/>
      <c r="BD168" s="100"/>
      <c r="BE168" s="100"/>
    </row>
    <row r="169" spans="1:57" s="101" customFormat="1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  <c r="AF169" s="100"/>
      <c r="AG169" s="100"/>
      <c r="AH169" s="100"/>
      <c r="AI169" s="100"/>
      <c r="AJ169" s="100"/>
      <c r="AK169" s="100"/>
      <c r="AL169" s="100"/>
      <c r="AM169" s="100"/>
      <c r="AN169" s="100"/>
      <c r="AO169" s="100"/>
      <c r="AP169" s="100"/>
      <c r="AQ169" s="100"/>
      <c r="AR169" s="100"/>
      <c r="AS169" s="100"/>
      <c r="AT169" s="100"/>
      <c r="AU169" s="100"/>
      <c r="AV169" s="100"/>
      <c r="AW169" s="100"/>
      <c r="AX169" s="100"/>
      <c r="AY169" s="100"/>
      <c r="AZ169" s="100"/>
      <c r="BA169" s="100"/>
      <c r="BB169" s="100"/>
      <c r="BC169" s="100"/>
      <c r="BD169" s="100"/>
      <c r="BE169" s="100"/>
    </row>
    <row r="170" spans="1:57" s="101" customFormat="1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  <c r="AF170" s="100"/>
      <c r="AG170" s="100"/>
      <c r="AH170" s="100"/>
      <c r="AI170" s="100"/>
      <c r="AJ170" s="100"/>
      <c r="AK170" s="100"/>
      <c r="AL170" s="100"/>
      <c r="AM170" s="100"/>
      <c r="AN170" s="100"/>
      <c r="AO170" s="100"/>
      <c r="AP170" s="100"/>
      <c r="AQ170" s="100"/>
      <c r="AR170" s="100"/>
      <c r="AS170" s="100"/>
      <c r="AT170" s="100"/>
      <c r="AU170" s="100"/>
      <c r="AV170" s="100"/>
      <c r="AW170" s="100"/>
      <c r="AX170" s="100"/>
      <c r="AY170" s="100"/>
      <c r="AZ170" s="100"/>
      <c r="BA170" s="100"/>
      <c r="BB170" s="100"/>
      <c r="BC170" s="100"/>
      <c r="BD170" s="100"/>
      <c r="BE170" s="100"/>
    </row>
    <row r="171" spans="1:57" s="101" customFormat="1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  <c r="AF171" s="100"/>
      <c r="AG171" s="100"/>
      <c r="AH171" s="100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0"/>
      <c r="AT171" s="100"/>
      <c r="AU171" s="100"/>
      <c r="AV171" s="100"/>
      <c r="AW171" s="100"/>
      <c r="AX171" s="100"/>
      <c r="AY171" s="100"/>
      <c r="AZ171" s="100"/>
      <c r="BA171" s="100"/>
      <c r="BB171" s="100"/>
      <c r="BC171" s="100"/>
      <c r="BD171" s="100"/>
      <c r="BE171" s="100"/>
    </row>
    <row r="172" spans="1:57" s="101" customFormat="1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0"/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</row>
    <row r="173" spans="1:57" s="101" customFormat="1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  <c r="AW173" s="100"/>
      <c r="AX173" s="100"/>
      <c r="AY173" s="100"/>
      <c r="AZ173" s="100"/>
      <c r="BA173" s="100"/>
      <c r="BB173" s="100"/>
      <c r="BC173" s="100"/>
      <c r="BD173" s="100"/>
      <c r="BE173" s="100"/>
    </row>
    <row r="174" spans="1:57" s="101" customFormat="1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  <c r="AF174" s="100"/>
      <c r="AG174" s="100"/>
      <c r="AH174" s="100"/>
      <c r="AI174" s="100"/>
      <c r="AJ174" s="100"/>
      <c r="AK174" s="100"/>
      <c r="AL174" s="100"/>
      <c r="AM174" s="100"/>
      <c r="AN174" s="100"/>
      <c r="AO174" s="100"/>
      <c r="AP174" s="100"/>
      <c r="AQ174" s="100"/>
      <c r="AR174" s="100"/>
      <c r="AS174" s="100"/>
      <c r="AT174" s="100"/>
      <c r="AU174" s="100"/>
      <c r="AV174" s="100"/>
      <c r="AW174" s="100"/>
      <c r="AX174" s="100"/>
      <c r="AY174" s="100"/>
      <c r="AZ174" s="100"/>
      <c r="BA174" s="100"/>
      <c r="BB174" s="100"/>
      <c r="BC174" s="100"/>
      <c r="BD174" s="100"/>
      <c r="BE174" s="100"/>
    </row>
    <row r="175" spans="1:57" s="101" customFormat="1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  <c r="AA175" s="100"/>
      <c r="AB175" s="100"/>
      <c r="AC175" s="100"/>
      <c r="AD175" s="100"/>
      <c r="AE175" s="100"/>
      <c r="AF175" s="100"/>
      <c r="AG175" s="100"/>
      <c r="AH175" s="100"/>
      <c r="AI175" s="100"/>
      <c r="AJ175" s="100"/>
      <c r="AK175" s="100"/>
      <c r="AL175" s="100"/>
      <c r="AM175" s="100"/>
      <c r="AN175" s="100"/>
      <c r="AO175" s="100"/>
      <c r="AP175" s="100"/>
      <c r="AQ175" s="100"/>
      <c r="AR175" s="100"/>
      <c r="AS175" s="100"/>
      <c r="AT175" s="100"/>
      <c r="AU175" s="100"/>
      <c r="AV175" s="100"/>
      <c r="AW175" s="100"/>
      <c r="AX175" s="100"/>
      <c r="AY175" s="100"/>
      <c r="AZ175" s="100"/>
      <c r="BA175" s="100"/>
      <c r="BB175" s="100"/>
      <c r="BC175" s="100"/>
      <c r="BD175" s="100"/>
      <c r="BE175" s="100"/>
    </row>
    <row r="176" spans="1:57" s="101" customFormat="1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  <c r="AF176" s="100"/>
      <c r="AG176" s="100"/>
      <c r="AH176" s="100"/>
      <c r="AI176" s="100"/>
      <c r="AJ176" s="100"/>
      <c r="AK176" s="100"/>
      <c r="AL176" s="100"/>
      <c r="AM176" s="100"/>
      <c r="AN176" s="100"/>
      <c r="AO176" s="100"/>
      <c r="AP176" s="100"/>
      <c r="AQ176" s="100"/>
      <c r="AR176" s="100"/>
      <c r="AS176" s="100"/>
      <c r="AT176" s="100"/>
      <c r="AU176" s="100"/>
      <c r="AV176" s="100"/>
      <c r="AW176" s="100"/>
      <c r="AX176" s="100"/>
      <c r="AY176" s="100"/>
      <c r="AZ176" s="100"/>
      <c r="BA176" s="100"/>
      <c r="BB176" s="100"/>
      <c r="BC176" s="100"/>
      <c r="BD176" s="100"/>
      <c r="BE176" s="100"/>
    </row>
    <row r="177" spans="1:57" s="101" customFormat="1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  <c r="AF177" s="100"/>
      <c r="AG177" s="100"/>
      <c r="AH177" s="100"/>
      <c r="AI177" s="100"/>
      <c r="AJ177" s="100"/>
      <c r="AK177" s="100"/>
      <c r="AL177" s="100"/>
      <c r="AM177" s="100"/>
      <c r="AN177" s="100"/>
      <c r="AO177" s="100"/>
      <c r="AP177" s="100"/>
      <c r="AQ177" s="100"/>
      <c r="AR177" s="100"/>
      <c r="AS177" s="100"/>
      <c r="AT177" s="100"/>
      <c r="AU177" s="100"/>
      <c r="AV177" s="100"/>
      <c r="AW177" s="100"/>
      <c r="AX177" s="100"/>
      <c r="AY177" s="100"/>
      <c r="AZ177" s="100"/>
      <c r="BA177" s="100"/>
      <c r="BB177" s="100"/>
      <c r="BC177" s="100"/>
      <c r="BD177" s="100"/>
      <c r="BE177" s="100"/>
    </row>
    <row r="178" spans="1:57" s="101" customFormat="1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  <c r="AA178" s="100"/>
      <c r="AB178" s="100"/>
      <c r="AC178" s="100"/>
      <c r="AD178" s="100"/>
      <c r="AE178" s="100"/>
      <c r="AF178" s="100"/>
      <c r="AG178" s="100"/>
      <c r="AH178" s="100"/>
      <c r="AI178" s="100"/>
      <c r="AJ178" s="100"/>
      <c r="AK178" s="100"/>
      <c r="AL178" s="100"/>
      <c r="AM178" s="100"/>
      <c r="AN178" s="100"/>
      <c r="AO178" s="100"/>
      <c r="AP178" s="100"/>
      <c r="AQ178" s="100"/>
      <c r="AR178" s="100"/>
      <c r="AS178" s="100"/>
      <c r="AT178" s="100"/>
      <c r="AU178" s="100"/>
      <c r="AV178" s="100"/>
      <c r="AW178" s="100"/>
      <c r="AX178" s="100"/>
      <c r="AY178" s="100"/>
      <c r="AZ178" s="100"/>
      <c r="BA178" s="100"/>
      <c r="BB178" s="100"/>
      <c r="BC178" s="100"/>
      <c r="BD178" s="100"/>
      <c r="BE178" s="100"/>
    </row>
    <row r="179" spans="1:57" s="101" customFormat="1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  <c r="AF179" s="100"/>
      <c r="AG179" s="100"/>
      <c r="AH179" s="100"/>
      <c r="AI179" s="100"/>
      <c r="AJ179" s="100"/>
      <c r="AK179" s="100"/>
      <c r="AL179" s="100"/>
      <c r="AM179" s="100"/>
      <c r="AN179" s="100"/>
      <c r="AO179" s="100"/>
      <c r="AP179" s="100"/>
      <c r="AQ179" s="100"/>
      <c r="AR179" s="100"/>
      <c r="AS179" s="100"/>
      <c r="AT179" s="100"/>
      <c r="AU179" s="100"/>
      <c r="AV179" s="100"/>
      <c r="AW179" s="100"/>
      <c r="AX179" s="100"/>
      <c r="AY179" s="100"/>
      <c r="AZ179" s="100"/>
      <c r="BA179" s="100"/>
      <c r="BB179" s="100"/>
      <c r="BC179" s="100"/>
      <c r="BD179" s="100"/>
      <c r="BE179" s="100"/>
    </row>
    <row r="180" spans="1:57" s="101" customFormat="1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  <c r="AA180" s="100"/>
      <c r="AB180" s="100"/>
      <c r="AC180" s="100"/>
      <c r="AD180" s="100"/>
      <c r="AE180" s="100"/>
      <c r="AF180" s="100"/>
      <c r="AG180" s="100"/>
      <c r="AH180" s="100"/>
      <c r="AI180" s="100"/>
      <c r="AJ180" s="100"/>
      <c r="AK180" s="100"/>
      <c r="AL180" s="100"/>
      <c r="AM180" s="100"/>
      <c r="AN180" s="100"/>
      <c r="AO180" s="100"/>
      <c r="AP180" s="100"/>
      <c r="AQ180" s="100"/>
      <c r="AR180" s="100"/>
      <c r="AS180" s="100"/>
      <c r="AT180" s="100"/>
      <c r="AU180" s="100"/>
      <c r="AV180" s="100"/>
      <c r="AW180" s="100"/>
      <c r="AX180" s="100"/>
      <c r="AY180" s="100"/>
      <c r="AZ180" s="100"/>
      <c r="BA180" s="100"/>
      <c r="BB180" s="100"/>
      <c r="BC180" s="100"/>
      <c r="BD180" s="100"/>
      <c r="BE180" s="100"/>
    </row>
    <row r="181" spans="1:57" s="101" customFormat="1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/>
      <c r="AE181" s="100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0"/>
      <c r="AR181" s="100"/>
      <c r="AS181" s="100"/>
      <c r="AT181" s="100"/>
      <c r="AU181" s="100"/>
      <c r="AV181" s="100"/>
      <c r="AW181" s="100"/>
      <c r="AX181" s="100"/>
      <c r="AY181" s="100"/>
      <c r="AZ181" s="100"/>
      <c r="BA181" s="100"/>
      <c r="BB181" s="100"/>
      <c r="BC181" s="100"/>
      <c r="BD181" s="100"/>
      <c r="BE181" s="100"/>
    </row>
    <row r="182" spans="1:57" s="101" customFormat="1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/>
      <c r="AE182" s="100"/>
      <c r="AF182" s="100"/>
      <c r="AG182" s="100"/>
      <c r="AH182" s="100"/>
      <c r="AI182" s="100"/>
      <c r="AJ182" s="100"/>
      <c r="AK182" s="100"/>
      <c r="AL182" s="100"/>
      <c r="AM182" s="100"/>
      <c r="AN182" s="100"/>
      <c r="AO182" s="100"/>
      <c r="AP182" s="100"/>
      <c r="AQ182" s="100"/>
      <c r="AR182" s="100"/>
      <c r="AS182" s="100"/>
      <c r="AT182" s="100"/>
      <c r="AU182" s="100"/>
      <c r="AV182" s="100"/>
      <c r="AW182" s="100"/>
      <c r="AX182" s="100"/>
      <c r="AY182" s="100"/>
      <c r="AZ182" s="100"/>
      <c r="BA182" s="100"/>
      <c r="BB182" s="100"/>
      <c r="BC182" s="100"/>
      <c r="BD182" s="100"/>
      <c r="BE182" s="100"/>
    </row>
    <row r="183" spans="1:57" s="101" customFormat="1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  <c r="AA183" s="100"/>
      <c r="AB183" s="100"/>
      <c r="AC183" s="100"/>
      <c r="AD183" s="100"/>
      <c r="AE183" s="100"/>
      <c r="AF183" s="100"/>
      <c r="AG183" s="100"/>
      <c r="AH183" s="100"/>
      <c r="AI183" s="100"/>
      <c r="AJ183" s="100"/>
      <c r="AK183" s="100"/>
      <c r="AL183" s="100"/>
      <c r="AM183" s="100"/>
      <c r="AN183" s="100"/>
      <c r="AO183" s="100"/>
      <c r="AP183" s="100"/>
      <c r="AQ183" s="100"/>
      <c r="AR183" s="100"/>
      <c r="AS183" s="100"/>
      <c r="AT183" s="100"/>
      <c r="AU183" s="100"/>
      <c r="AV183" s="100"/>
      <c r="AW183" s="100"/>
      <c r="AX183" s="100"/>
      <c r="AY183" s="100"/>
      <c r="AZ183" s="100"/>
      <c r="BA183" s="100"/>
      <c r="BB183" s="100"/>
      <c r="BC183" s="100"/>
      <c r="BD183" s="100"/>
      <c r="BE183" s="100"/>
    </row>
    <row r="184" spans="1:57" s="101" customFormat="1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  <c r="AA184" s="100"/>
      <c r="AB184" s="100"/>
      <c r="AC184" s="100"/>
      <c r="AD184" s="100"/>
      <c r="AE184" s="100"/>
      <c r="AF184" s="100"/>
      <c r="AG184" s="100"/>
      <c r="AH184" s="100"/>
      <c r="AI184" s="100"/>
      <c r="AJ184" s="100"/>
      <c r="AK184" s="100"/>
      <c r="AL184" s="100"/>
      <c r="AM184" s="100"/>
      <c r="AN184" s="100"/>
      <c r="AO184" s="100"/>
      <c r="AP184" s="100"/>
      <c r="AQ184" s="100"/>
      <c r="AR184" s="100"/>
      <c r="AS184" s="100"/>
      <c r="AT184" s="100"/>
      <c r="AU184" s="100"/>
      <c r="AV184" s="100"/>
      <c r="AW184" s="100"/>
      <c r="AX184" s="100"/>
      <c r="AY184" s="100"/>
      <c r="AZ184" s="100"/>
      <c r="BA184" s="100"/>
      <c r="BB184" s="100"/>
      <c r="BC184" s="100"/>
      <c r="BD184" s="100"/>
      <c r="BE184" s="100"/>
    </row>
    <row r="185" spans="1:57" s="101" customFormat="1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  <c r="AA185" s="100"/>
      <c r="AB185" s="100"/>
      <c r="AC185" s="100"/>
      <c r="AD185" s="100"/>
      <c r="AE185" s="100"/>
      <c r="AF185" s="100"/>
      <c r="AG185" s="100"/>
      <c r="AH185" s="100"/>
      <c r="AI185" s="100"/>
      <c r="AJ185" s="100"/>
      <c r="AK185" s="100"/>
      <c r="AL185" s="100"/>
      <c r="AM185" s="100"/>
      <c r="AN185" s="100"/>
      <c r="AO185" s="100"/>
      <c r="AP185" s="100"/>
      <c r="AQ185" s="100"/>
      <c r="AR185" s="100"/>
      <c r="AS185" s="100"/>
      <c r="AT185" s="100"/>
      <c r="AU185" s="100"/>
      <c r="AV185" s="100"/>
      <c r="AW185" s="100"/>
      <c r="AX185" s="100"/>
      <c r="AY185" s="100"/>
      <c r="AZ185" s="100"/>
      <c r="BA185" s="100"/>
      <c r="BB185" s="100"/>
      <c r="BC185" s="100"/>
      <c r="BD185" s="100"/>
      <c r="BE185" s="100"/>
    </row>
    <row r="186" spans="1:57" s="101" customFormat="1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  <c r="AA186" s="100"/>
      <c r="AB186" s="100"/>
      <c r="AC186" s="100"/>
      <c r="AD186" s="100"/>
      <c r="AE186" s="100"/>
      <c r="AF186" s="100"/>
      <c r="AG186" s="100"/>
      <c r="AH186" s="100"/>
      <c r="AI186" s="100"/>
      <c r="AJ186" s="100"/>
      <c r="AK186" s="100"/>
      <c r="AL186" s="100"/>
      <c r="AM186" s="100"/>
      <c r="AN186" s="100"/>
      <c r="AO186" s="100"/>
      <c r="AP186" s="100"/>
      <c r="AQ186" s="100"/>
      <c r="AR186" s="100"/>
      <c r="AS186" s="100"/>
      <c r="AT186" s="100"/>
      <c r="AU186" s="100"/>
      <c r="AV186" s="100"/>
      <c r="AW186" s="100"/>
      <c r="AX186" s="100"/>
      <c r="AY186" s="100"/>
      <c r="AZ186" s="100"/>
      <c r="BA186" s="100"/>
      <c r="BB186" s="100"/>
      <c r="BC186" s="100"/>
      <c r="BD186" s="100"/>
      <c r="BE186" s="100"/>
    </row>
    <row r="187" spans="1:57" s="101" customFormat="1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0"/>
      <c r="AT187" s="100"/>
      <c r="AU187" s="100"/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</row>
    <row r="188" spans="1:57" s="101" customFormat="1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0"/>
      <c r="AT188" s="100"/>
      <c r="AU188" s="100"/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</row>
    <row r="189" spans="1:57" s="101" customFormat="1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  <c r="AE189" s="100"/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0"/>
      <c r="AR189" s="100"/>
      <c r="AS189" s="100"/>
      <c r="AT189" s="100"/>
      <c r="AU189" s="100"/>
      <c r="AV189" s="100"/>
      <c r="AW189" s="100"/>
      <c r="AX189" s="100"/>
      <c r="AY189" s="100"/>
      <c r="AZ189" s="100"/>
      <c r="BA189" s="100"/>
      <c r="BB189" s="100"/>
      <c r="BC189" s="100"/>
      <c r="BD189" s="100"/>
      <c r="BE189" s="100"/>
    </row>
    <row r="190" spans="1:57" s="101" customFormat="1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  <c r="AF190" s="100"/>
      <c r="AG190" s="100"/>
      <c r="AH190" s="100"/>
      <c r="AI190" s="100"/>
      <c r="AJ190" s="100"/>
      <c r="AK190" s="100"/>
      <c r="AL190" s="100"/>
      <c r="AM190" s="100"/>
      <c r="AN190" s="100"/>
      <c r="AO190" s="100"/>
      <c r="AP190" s="100"/>
      <c r="AQ190" s="100"/>
      <c r="AR190" s="100"/>
      <c r="AS190" s="100"/>
      <c r="AT190" s="100"/>
      <c r="AU190" s="100"/>
      <c r="AV190" s="100"/>
      <c r="AW190" s="100"/>
      <c r="AX190" s="100"/>
      <c r="AY190" s="100"/>
      <c r="AZ190" s="100"/>
      <c r="BA190" s="100"/>
      <c r="BB190" s="100"/>
      <c r="BC190" s="100"/>
      <c r="BD190" s="100"/>
      <c r="BE190" s="100"/>
    </row>
    <row r="191" spans="1:57" s="101" customFormat="1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  <c r="AF191" s="100"/>
      <c r="AG191" s="100"/>
      <c r="AH191" s="100"/>
      <c r="AI191" s="100"/>
      <c r="AJ191" s="100"/>
      <c r="AK191" s="100"/>
      <c r="AL191" s="100"/>
      <c r="AM191" s="100"/>
      <c r="AN191" s="100"/>
      <c r="AO191" s="100"/>
      <c r="AP191" s="100"/>
      <c r="AQ191" s="100"/>
      <c r="AR191" s="100"/>
      <c r="AS191" s="100"/>
      <c r="AT191" s="100"/>
      <c r="AU191" s="100"/>
      <c r="AV191" s="100"/>
      <c r="AW191" s="100"/>
      <c r="AX191" s="100"/>
      <c r="AY191" s="100"/>
      <c r="AZ191" s="100"/>
      <c r="BA191" s="100"/>
      <c r="BB191" s="100"/>
      <c r="BC191" s="100"/>
      <c r="BD191" s="100"/>
      <c r="BE191" s="100"/>
    </row>
    <row r="192" spans="1:57" s="101" customFormat="1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0"/>
      <c r="AT192" s="100"/>
      <c r="AU192" s="100"/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</row>
    <row r="193" spans="1:57" s="101" customFormat="1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0"/>
      <c r="AT193" s="100"/>
      <c r="AU193" s="100"/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</row>
    <row r="194" spans="1:57" s="101" customFormat="1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0"/>
      <c r="AT194" s="100"/>
      <c r="AU194" s="100"/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</row>
    <row r="195" spans="1:57" s="101" customFormat="1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</row>
    <row r="196" spans="1:57" s="101" customFormat="1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</row>
    <row r="197" spans="1:57" s="101" customFormat="1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</row>
    <row r="198" spans="1:57" s="101" customFormat="1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</row>
    <row r="199" spans="1:57" s="101" customFormat="1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</row>
    <row r="200" spans="1:57" s="101" customFormat="1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</row>
    <row r="201" spans="1:57" s="101" customFormat="1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  <c r="AF201" s="100"/>
      <c r="AG201" s="100"/>
      <c r="AH201" s="100"/>
      <c r="AI201" s="100"/>
      <c r="AJ201" s="100"/>
      <c r="AK201" s="100"/>
      <c r="AL201" s="100"/>
      <c r="AM201" s="100"/>
      <c r="AN201" s="100"/>
      <c r="AO201" s="100"/>
      <c r="AP201" s="100"/>
      <c r="AQ201" s="100"/>
      <c r="AR201" s="100"/>
      <c r="AS201" s="100"/>
      <c r="AT201" s="100"/>
      <c r="AU201" s="100"/>
      <c r="AV201" s="100"/>
      <c r="AW201" s="100"/>
      <c r="AX201" s="100"/>
      <c r="AY201" s="100"/>
      <c r="AZ201" s="100"/>
      <c r="BA201" s="100"/>
      <c r="BB201" s="100"/>
      <c r="BC201" s="100"/>
      <c r="BD201" s="100"/>
      <c r="BE201" s="100"/>
    </row>
    <row r="202" spans="1:57" s="101" customFormat="1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/>
      <c r="AE202" s="100"/>
      <c r="AF202" s="100"/>
      <c r="AG202" s="100"/>
      <c r="AH202" s="100"/>
      <c r="AI202" s="100"/>
      <c r="AJ202" s="100"/>
      <c r="AK202" s="100"/>
      <c r="AL202" s="100"/>
      <c r="AM202" s="100"/>
      <c r="AN202" s="100"/>
      <c r="AO202" s="100"/>
      <c r="AP202" s="100"/>
      <c r="AQ202" s="100"/>
      <c r="AR202" s="100"/>
      <c r="AS202" s="100"/>
      <c r="AT202" s="100"/>
      <c r="AU202" s="100"/>
      <c r="AV202" s="100"/>
      <c r="AW202" s="100"/>
      <c r="AX202" s="100"/>
      <c r="AY202" s="100"/>
      <c r="AZ202" s="100"/>
      <c r="BA202" s="100"/>
      <c r="BB202" s="100"/>
      <c r="BC202" s="100"/>
      <c r="BD202" s="100"/>
      <c r="BE202" s="100"/>
    </row>
    <row r="203" spans="1:57" s="101" customFormat="1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0"/>
      <c r="AT203" s="100"/>
      <c r="AU203" s="100"/>
      <c r="AV203" s="100"/>
      <c r="AW203" s="100"/>
      <c r="AX203" s="100"/>
      <c r="AY203" s="100"/>
      <c r="AZ203" s="100"/>
      <c r="BA203" s="100"/>
      <c r="BB203" s="100"/>
      <c r="BC203" s="100"/>
      <c r="BD203" s="100"/>
      <c r="BE203" s="100"/>
    </row>
    <row r="204" spans="1:57" s="101" customFormat="1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  <c r="AA204" s="100"/>
      <c r="AB204" s="100"/>
      <c r="AC204" s="100"/>
      <c r="AD204" s="100"/>
      <c r="AE204" s="100"/>
      <c r="AF204" s="100"/>
      <c r="AG204" s="100"/>
      <c r="AH204" s="100"/>
      <c r="AI204" s="100"/>
      <c r="AJ204" s="100"/>
      <c r="AK204" s="100"/>
      <c r="AL204" s="100"/>
      <c r="AM204" s="100"/>
      <c r="AN204" s="100"/>
      <c r="AO204" s="100"/>
      <c r="AP204" s="100"/>
      <c r="AQ204" s="100"/>
      <c r="AR204" s="100"/>
      <c r="AS204" s="100"/>
      <c r="AT204" s="100"/>
      <c r="AU204" s="100"/>
      <c r="AV204" s="100"/>
      <c r="AW204" s="100"/>
      <c r="AX204" s="100"/>
      <c r="AY204" s="100"/>
      <c r="AZ204" s="100"/>
      <c r="BA204" s="100"/>
      <c r="BB204" s="100"/>
      <c r="BC204" s="100"/>
      <c r="BD204" s="100"/>
      <c r="BE204" s="100"/>
    </row>
    <row r="205" spans="1:57" s="101" customFormat="1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  <c r="AA205" s="100"/>
      <c r="AB205" s="100"/>
      <c r="AC205" s="100"/>
      <c r="AD205" s="100"/>
      <c r="AE205" s="100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00"/>
      <c r="AS205" s="100"/>
      <c r="AT205" s="100"/>
      <c r="AU205" s="100"/>
      <c r="AV205" s="100"/>
      <c r="AW205" s="100"/>
      <c r="AX205" s="100"/>
      <c r="AY205" s="100"/>
      <c r="AZ205" s="100"/>
      <c r="BA205" s="100"/>
      <c r="BB205" s="100"/>
      <c r="BC205" s="100"/>
      <c r="BD205" s="100"/>
      <c r="BE205" s="100"/>
    </row>
    <row r="206" spans="1:57" s="101" customFormat="1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  <c r="AA206" s="100"/>
      <c r="AB206" s="100"/>
      <c r="AC206" s="100"/>
      <c r="AD206" s="100"/>
      <c r="AE206" s="100"/>
      <c r="AF206" s="100"/>
      <c r="AG206" s="100"/>
      <c r="AH206" s="100"/>
      <c r="AI206" s="100"/>
      <c r="AJ206" s="100"/>
      <c r="AK206" s="100"/>
      <c r="AL206" s="100"/>
      <c r="AM206" s="100"/>
      <c r="AN206" s="100"/>
      <c r="AO206" s="100"/>
      <c r="AP206" s="100"/>
      <c r="AQ206" s="100"/>
      <c r="AR206" s="100"/>
      <c r="AS206" s="100"/>
      <c r="AT206" s="100"/>
      <c r="AU206" s="100"/>
      <c r="AV206" s="100"/>
      <c r="AW206" s="100"/>
      <c r="AX206" s="100"/>
      <c r="AY206" s="100"/>
      <c r="AZ206" s="100"/>
      <c r="BA206" s="100"/>
      <c r="BB206" s="100"/>
      <c r="BC206" s="100"/>
      <c r="BD206" s="100"/>
      <c r="BE206" s="100"/>
    </row>
    <row r="207" spans="1:57" s="101" customFormat="1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100"/>
      <c r="AD207" s="100"/>
      <c r="AE207" s="100"/>
      <c r="AF207" s="100"/>
      <c r="AG207" s="100"/>
      <c r="AH207" s="100"/>
      <c r="AI207" s="100"/>
      <c r="AJ207" s="100"/>
      <c r="AK207" s="100"/>
      <c r="AL207" s="100"/>
      <c r="AM207" s="100"/>
      <c r="AN207" s="100"/>
      <c r="AO207" s="100"/>
      <c r="AP207" s="100"/>
      <c r="AQ207" s="100"/>
      <c r="AR207" s="100"/>
      <c r="AS207" s="100"/>
      <c r="AT207" s="100"/>
      <c r="AU207" s="100"/>
      <c r="AV207" s="100"/>
      <c r="AW207" s="100"/>
      <c r="AX207" s="100"/>
      <c r="AY207" s="100"/>
      <c r="AZ207" s="100"/>
      <c r="BA207" s="100"/>
      <c r="BB207" s="100"/>
      <c r="BC207" s="100"/>
      <c r="BD207" s="100"/>
      <c r="BE207" s="100"/>
    </row>
    <row r="208" spans="1:57" s="101" customFormat="1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  <c r="AA208" s="100"/>
      <c r="AB208" s="100"/>
      <c r="AC208" s="100"/>
      <c r="AD208" s="100"/>
      <c r="AE208" s="100"/>
      <c r="AF208" s="100"/>
      <c r="AG208" s="100"/>
      <c r="AH208" s="100"/>
      <c r="AI208" s="100"/>
      <c r="AJ208" s="100"/>
      <c r="AK208" s="100"/>
      <c r="AL208" s="100"/>
      <c r="AM208" s="100"/>
      <c r="AN208" s="100"/>
      <c r="AO208" s="100"/>
      <c r="AP208" s="100"/>
      <c r="AQ208" s="100"/>
      <c r="AR208" s="100"/>
      <c r="AS208" s="100"/>
      <c r="AT208" s="100"/>
      <c r="AU208" s="100"/>
      <c r="AV208" s="100"/>
      <c r="AW208" s="100"/>
      <c r="AX208" s="100"/>
      <c r="AY208" s="100"/>
      <c r="AZ208" s="100"/>
      <c r="BA208" s="100"/>
      <c r="BB208" s="100"/>
      <c r="BC208" s="100"/>
      <c r="BD208" s="100"/>
      <c r="BE208" s="100"/>
    </row>
    <row r="209" spans="1:57" s="101" customFormat="1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  <c r="AA209" s="100"/>
      <c r="AB209" s="100"/>
      <c r="AC209" s="100"/>
      <c r="AD209" s="100"/>
      <c r="AE209" s="100"/>
      <c r="AF209" s="100"/>
      <c r="AG209" s="100"/>
      <c r="AH209" s="100"/>
      <c r="AI209" s="100"/>
      <c r="AJ209" s="100"/>
      <c r="AK209" s="100"/>
      <c r="AL209" s="100"/>
      <c r="AM209" s="100"/>
      <c r="AN209" s="100"/>
      <c r="AO209" s="100"/>
      <c r="AP209" s="100"/>
      <c r="AQ209" s="100"/>
      <c r="AR209" s="100"/>
      <c r="AS209" s="100"/>
      <c r="AT209" s="100"/>
      <c r="AU209" s="100"/>
      <c r="AV209" s="100"/>
      <c r="AW209" s="100"/>
      <c r="AX209" s="100"/>
      <c r="AY209" s="100"/>
      <c r="AZ209" s="100"/>
      <c r="BA209" s="100"/>
      <c r="BB209" s="100"/>
      <c r="BC209" s="100"/>
      <c r="BD209" s="100"/>
      <c r="BE209" s="100"/>
    </row>
    <row r="210" spans="1:57" s="101" customFormat="1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  <c r="AA210" s="100"/>
      <c r="AB210" s="100"/>
      <c r="AC210" s="100"/>
      <c r="AD210" s="100"/>
      <c r="AE210" s="100"/>
      <c r="AF210" s="100"/>
      <c r="AG210" s="100"/>
      <c r="AH210" s="100"/>
      <c r="AI210" s="100"/>
      <c r="AJ210" s="100"/>
      <c r="AK210" s="100"/>
      <c r="AL210" s="100"/>
      <c r="AM210" s="100"/>
      <c r="AN210" s="100"/>
      <c r="AO210" s="100"/>
      <c r="AP210" s="100"/>
      <c r="AQ210" s="100"/>
      <c r="AR210" s="100"/>
      <c r="AS210" s="100"/>
      <c r="AT210" s="100"/>
      <c r="AU210" s="100"/>
      <c r="AV210" s="100"/>
      <c r="AW210" s="100"/>
      <c r="AX210" s="100"/>
      <c r="AY210" s="100"/>
      <c r="AZ210" s="100"/>
      <c r="BA210" s="100"/>
      <c r="BB210" s="100"/>
      <c r="BC210" s="100"/>
      <c r="BD210" s="100"/>
      <c r="BE210" s="100"/>
    </row>
    <row r="211" spans="1:57" s="101" customFormat="1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100"/>
      <c r="AD211" s="100"/>
      <c r="AE211" s="100"/>
      <c r="AF211" s="100"/>
      <c r="AG211" s="100"/>
      <c r="AH211" s="100"/>
      <c r="AI211" s="100"/>
      <c r="AJ211" s="100"/>
      <c r="AK211" s="100"/>
      <c r="AL211" s="100"/>
      <c r="AM211" s="100"/>
      <c r="AN211" s="100"/>
      <c r="AO211" s="100"/>
      <c r="AP211" s="100"/>
      <c r="AQ211" s="100"/>
      <c r="AR211" s="100"/>
      <c r="AS211" s="100"/>
      <c r="AT211" s="100"/>
      <c r="AU211" s="100"/>
      <c r="AV211" s="100"/>
      <c r="AW211" s="100"/>
      <c r="AX211" s="100"/>
      <c r="AY211" s="100"/>
      <c r="AZ211" s="100"/>
      <c r="BA211" s="100"/>
      <c r="BB211" s="100"/>
      <c r="BC211" s="100"/>
      <c r="BD211" s="100"/>
      <c r="BE211" s="100"/>
    </row>
    <row r="212" spans="1:57" s="101" customFormat="1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  <c r="AA212" s="100"/>
      <c r="AB212" s="100"/>
      <c r="AC212" s="100"/>
      <c r="AD212" s="100"/>
      <c r="AE212" s="100"/>
      <c r="AF212" s="100"/>
      <c r="AG212" s="100"/>
      <c r="AH212" s="100"/>
      <c r="AI212" s="100"/>
      <c r="AJ212" s="100"/>
      <c r="AK212" s="100"/>
      <c r="AL212" s="100"/>
      <c r="AM212" s="100"/>
      <c r="AN212" s="100"/>
      <c r="AO212" s="100"/>
      <c r="AP212" s="100"/>
      <c r="AQ212" s="100"/>
      <c r="AR212" s="100"/>
      <c r="AS212" s="100"/>
      <c r="AT212" s="100"/>
      <c r="AU212" s="100"/>
      <c r="AV212" s="100"/>
      <c r="AW212" s="100"/>
      <c r="AX212" s="100"/>
      <c r="AY212" s="100"/>
      <c r="AZ212" s="100"/>
      <c r="BA212" s="100"/>
      <c r="BB212" s="100"/>
      <c r="BC212" s="100"/>
      <c r="BD212" s="100"/>
      <c r="BE212" s="100"/>
    </row>
    <row r="213" spans="1:57" s="101" customFormat="1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  <c r="AA213" s="100"/>
      <c r="AB213" s="100"/>
      <c r="AC213" s="100"/>
      <c r="AD213" s="100"/>
      <c r="AE213" s="100"/>
      <c r="AF213" s="100"/>
      <c r="AG213" s="100"/>
      <c r="AH213" s="100"/>
      <c r="AI213" s="100"/>
      <c r="AJ213" s="100"/>
      <c r="AK213" s="100"/>
      <c r="AL213" s="100"/>
      <c r="AM213" s="100"/>
      <c r="AN213" s="100"/>
      <c r="AO213" s="100"/>
      <c r="AP213" s="100"/>
      <c r="AQ213" s="100"/>
      <c r="AR213" s="100"/>
      <c r="AS213" s="100"/>
      <c r="AT213" s="100"/>
      <c r="AU213" s="100"/>
      <c r="AV213" s="100"/>
      <c r="AW213" s="100"/>
      <c r="AX213" s="100"/>
      <c r="AY213" s="100"/>
      <c r="AZ213" s="100"/>
      <c r="BA213" s="100"/>
      <c r="BB213" s="100"/>
      <c r="BC213" s="100"/>
      <c r="BD213" s="100"/>
      <c r="BE213" s="100"/>
    </row>
    <row r="214" spans="1:57" s="101" customFormat="1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  <c r="AA214" s="100"/>
      <c r="AB214" s="100"/>
      <c r="AC214" s="100"/>
      <c r="AD214" s="100"/>
      <c r="AE214" s="100"/>
      <c r="AF214" s="100"/>
      <c r="AG214" s="100"/>
      <c r="AH214" s="100"/>
      <c r="AI214" s="100"/>
      <c r="AJ214" s="100"/>
      <c r="AK214" s="100"/>
      <c r="AL214" s="100"/>
      <c r="AM214" s="100"/>
      <c r="AN214" s="100"/>
      <c r="AO214" s="100"/>
      <c r="AP214" s="100"/>
      <c r="AQ214" s="100"/>
      <c r="AR214" s="100"/>
      <c r="AS214" s="100"/>
      <c r="AT214" s="100"/>
      <c r="AU214" s="100"/>
      <c r="AV214" s="100"/>
      <c r="AW214" s="100"/>
      <c r="AX214" s="100"/>
      <c r="AY214" s="100"/>
      <c r="AZ214" s="100"/>
      <c r="BA214" s="100"/>
      <c r="BB214" s="100"/>
      <c r="BC214" s="100"/>
      <c r="BD214" s="100"/>
      <c r="BE214" s="100"/>
    </row>
    <row r="215" spans="1:57" s="101" customFormat="1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  <c r="AA215" s="100"/>
      <c r="AB215" s="100"/>
      <c r="AC215" s="100"/>
      <c r="AD215" s="100"/>
      <c r="AE215" s="100"/>
      <c r="AF215" s="100"/>
      <c r="AG215" s="100"/>
      <c r="AH215" s="100"/>
      <c r="AI215" s="100"/>
      <c r="AJ215" s="100"/>
      <c r="AK215" s="100"/>
      <c r="AL215" s="100"/>
      <c r="AM215" s="100"/>
      <c r="AN215" s="100"/>
      <c r="AO215" s="100"/>
      <c r="AP215" s="100"/>
      <c r="AQ215" s="100"/>
      <c r="AR215" s="100"/>
      <c r="AS215" s="100"/>
      <c r="AT215" s="100"/>
      <c r="AU215" s="100"/>
      <c r="AV215" s="100"/>
      <c r="AW215" s="100"/>
      <c r="AX215" s="100"/>
      <c r="AY215" s="100"/>
      <c r="AZ215" s="100"/>
      <c r="BA215" s="100"/>
      <c r="BB215" s="100"/>
      <c r="BC215" s="100"/>
      <c r="BD215" s="100"/>
      <c r="BE215" s="100"/>
    </row>
    <row r="216" spans="1:57" s="101" customFormat="1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  <c r="AA216" s="100"/>
      <c r="AB216" s="100"/>
      <c r="AC216" s="100"/>
      <c r="AD216" s="100"/>
      <c r="AE216" s="100"/>
      <c r="AF216" s="100"/>
      <c r="AG216" s="100"/>
      <c r="AH216" s="100"/>
      <c r="AI216" s="100"/>
      <c r="AJ216" s="100"/>
      <c r="AK216" s="100"/>
      <c r="AL216" s="100"/>
      <c r="AM216" s="100"/>
      <c r="AN216" s="100"/>
      <c r="AO216" s="100"/>
      <c r="AP216" s="100"/>
      <c r="AQ216" s="100"/>
      <c r="AR216" s="100"/>
      <c r="AS216" s="100"/>
      <c r="AT216" s="100"/>
      <c r="AU216" s="100"/>
      <c r="AV216" s="100"/>
      <c r="AW216" s="100"/>
      <c r="AX216" s="100"/>
      <c r="AY216" s="100"/>
      <c r="AZ216" s="100"/>
      <c r="BA216" s="100"/>
      <c r="BB216" s="100"/>
      <c r="BC216" s="100"/>
      <c r="BD216" s="100"/>
      <c r="BE216" s="100"/>
    </row>
    <row r="217" spans="1:57" s="101" customFormat="1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  <c r="AA217" s="100"/>
      <c r="AB217" s="100"/>
      <c r="AC217" s="100"/>
      <c r="AD217" s="100"/>
      <c r="AE217" s="100"/>
      <c r="AF217" s="100"/>
      <c r="AG217" s="100"/>
      <c r="AH217" s="100"/>
      <c r="AI217" s="100"/>
      <c r="AJ217" s="100"/>
      <c r="AK217" s="100"/>
      <c r="AL217" s="100"/>
      <c r="AM217" s="100"/>
      <c r="AN217" s="100"/>
      <c r="AO217" s="100"/>
      <c r="AP217" s="100"/>
      <c r="AQ217" s="100"/>
      <c r="AR217" s="100"/>
      <c r="AS217" s="100"/>
      <c r="AT217" s="100"/>
      <c r="AU217" s="100"/>
      <c r="AV217" s="100"/>
      <c r="AW217" s="100"/>
      <c r="AX217" s="100"/>
      <c r="AY217" s="100"/>
      <c r="AZ217" s="100"/>
      <c r="BA217" s="100"/>
      <c r="BB217" s="100"/>
      <c r="BC217" s="100"/>
      <c r="BD217" s="100"/>
      <c r="BE217" s="100"/>
    </row>
    <row r="218" spans="1:57" s="101" customFormat="1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  <c r="AA218" s="100"/>
      <c r="AB218" s="100"/>
      <c r="AC218" s="100"/>
      <c r="AD218" s="100"/>
      <c r="AE218" s="100"/>
      <c r="AF218" s="100"/>
      <c r="AG218" s="100"/>
      <c r="AH218" s="100"/>
      <c r="AI218" s="100"/>
      <c r="AJ218" s="100"/>
      <c r="AK218" s="100"/>
      <c r="AL218" s="100"/>
      <c r="AM218" s="100"/>
      <c r="AN218" s="100"/>
      <c r="AO218" s="100"/>
      <c r="AP218" s="100"/>
      <c r="AQ218" s="100"/>
      <c r="AR218" s="100"/>
      <c r="AS218" s="100"/>
      <c r="AT218" s="100"/>
      <c r="AU218" s="100"/>
      <c r="AV218" s="100"/>
      <c r="AW218" s="100"/>
      <c r="AX218" s="100"/>
      <c r="AY218" s="100"/>
      <c r="AZ218" s="100"/>
      <c r="BA218" s="100"/>
      <c r="BB218" s="100"/>
      <c r="BC218" s="100"/>
      <c r="BD218" s="100"/>
      <c r="BE218" s="100"/>
    </row>
    <row r="219" spans="1:57" s="101" customFormat="1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  <c r="AA219" s="100"/>
      <c r="AB219" s="100"/>
      <c r="AC219" s="100"/>
      <c r="AD219" s="100"/>
      <c r="AE219" s="100"/>
      <c r="AF219" s="100"/>
      <c r="AG219" s="100"/>
      <c r="AH219" s="100"/>
      <c r="AI219" s="100"/>
      <c r="AJ219" s="100"/>
      <c r="AK219" s="100"/>
      <c r="AL219" s="100"/>
      <c r="AM219" s="100"/>
      <c r="AN219" s="100"/>
      <c r="AO219" s="100"/>
      <c r="AP219" s="100"/>
      <c r="AQ219" s="100"/>
      <c r="AR219" s="100"/>
      <c r="AS219" s="100"/>
      <c r="AT219" s="100"/>
      <c r="AU219" s="100"/>
      <c r="AV219" s="100"/>
      <c r="AW219" s="100"/>
      <c r="AX219" s="100"/>
      <c r="AY219" s="100"/>
      <c r="AZ219" s="100"/>
      <c r="BA219" s="100"/>
      <c r="BB219" s="100"/>
      <c r="BC219" s="100"/>
      <c r="BD219" s="100"/>
      <c r="BE219" s="100"/>
    </row>
    <row r="220" spans="1:57" s="101" customFormat="1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  <c r="AA220" s="100"/>
      <c r="AB220" s="100"/>
      <c r="AC220" s="100"/>
      <c r="AD220" s="100"/>
      <c r="AE220" s="100"/>
      <c r="AF220" s="100"/>
      <c r="AG220" s="100"/>
      <c r="AH220" s="100"/>
      <c r="AI220" s="100"/>
      <c r="AJ220" s="100"/>
      <c r="AK220" s="100"/>
      <c r="AL220" s="100"/>
      <c r="AM220" s="100"/>
      <c r="AN220" s="100"/>
      <c r="AO220" s="100"/>
      <c r="AP220" s="100"/>
      <c r="AQ220" s="100"/>
      <c r="AR220" s="100"/>
      <c r="AS220" s="100"/>
      <c r="AT220" s="100"/>
      <c r="AU220" s="100"/>
      <c r="AV220" s="100"/>
      <c r="AW220" s="100"/>
      <c r="AX220" s="100"/>
      <c r="AY220" s="100"/>
      <c r="AZ220" s="100"/>
      <c r="BA220" s="100"/>
      <c r="BB220" s="100"/>
      <c r="BC220" s="100"/>
      <c r="BD220" s="100"/>
      <c r="BE220" s="100"/>
    </row>
    <row r="221" spans="1:57" s="101" customFormat="1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  <c r="AF221" s="100"/>
      <c r="AG221" s="100"/>
      <c r="AH221" s="100"/>
      <c r="AI221" s="100"/>
      <c r="AJ221" s="100"/>
      <c r="AK221" s="100"/>
      <c r="AL221" s="100"/>
      <c r="AM221" s="100"/>
      <c r="AN221" s="100"/>
      <c r="AO221" s="100"/>
      <c r="AP221" s="100"/>
      <c r="AQ221" s="100"/>
      <c r="AR221" s="100"/>
      <c r="AS221" s="100"/>
      <c r="AT221" s="100"/>
      <c r="AU221" s="100"/>
      <c r="AV221" s="100"/>
      <c r="AW221" s="100"/>
      <c r="AX221" s="100"/>
      <c r="AY221" s="100"/>
      <c r="AZ221" s="100"/>
      <c r="BA221" s="100"/>
      <c r="BB221" s="100"/>
      <c r="BC221" s="100"/>
      <c r="BD221" s="100"/>
      <c r="BE221" s="100"/>
    </row>
    <row r="222" spans="1:57" s="101" customFormat="1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  <c r="AF222" s="100"/>
      <c r="AG222" s="100"/>
      <c r="AH222" s="100"/>
      <c r="AI222" s="100"/>
      <c r="AJ222" s="100"/>
      <c r="AK222" s="100"/>
      <c r="AL222" s="100"/>
      <c r="AM222" s="100"/>
      <c r="AN222" s="100"/>
      <c r="AO222" s="100"/>
      <c r="AP222" s="100"/>
      <c r="AQ222" s="100"/>
      <c r="AR222" s="100"/>
      <c r="AS222" s="100"/>
      <c r="AT222" s="100"/>
      <c r="AU222" s="100"/>
      <c r="AV222" s="100"/>
      <c r="AW222" s="100"/>
      <c r="AX222" s="100"/>
      <c r="AY222" s="100"/>
      <c r="AZ222" s="100"/>
      <c r="BA222" s="100"/>
      <c r="BB222" s="100"/>
      <c r="BC222" s="100"/>
      <c r="BD222" s="100"/>
      <c r="BE222" s="100"/>
    </row>
    <row r="223" spans="1:57" s="101" customFormat="1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  <c r="AF223" s="100"/>
      <c r="AG223" s="100"/>
      <c r="AH223" s="100"/>
      <c r="AI223" s="100"/>
      <c r="AJ223" s="100"/>
      <c r="AK223" s="100"/>
      <c r="AL223" s="100"/>
      <c r="AM223" s="100"/>
      <c r="AN223" s="100"/>
      <c r="AO223" s="100"/>
      <c r="AP223" s="100"/>
      <c r="AQ223" s="100"/>
      <c r="AR223" s="100"/>
      <c r="AS223" s="100"/>
      <c r="AT223" s="100"/>
      <c r="AU223" s="100"/>
      <c r="AV223" s="100"/>
      <c r="AW223" s="100"/>
      <c r="AX223" s="100"/>
      <c r="AY223" s="100"/>
      <c r="AZ223" s="100"/>
      <c r="BA223" s="100"/>
      <c r="BB223" s="100"/>
      <c r="BC223" s="100"/>
      <c r="BD223" s="100"/>
      <c r="BE223" s="100"/>
    </row>
    <row r="224" spans="1:57" s="101" customFormat="1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00"/>
      <c r="AE224" s="100"/>
      <c r="AF224" s="100"/>
      <c r="AG224" s="100"/>
      <c r="AH224" s="100"/>
      <c r="AI224" s="100"/>
      <c r="AJ224" s="100"/>
      <c r="AK224" s="100"/>
      <c r="AL224" s="100"/>
      <c r="AM224" s="100"/>
      <c r="AN224" s="100"/>
      <c r="AO224" s="100"/>
      <c r="AP224" s="100"/>
      <c r="AQ224" s="100"/>
      <c r="AR224" s="100"/>
      <c r="AS224" s="100"/>
      <c r="AT224" s="100"/>
      <c r="AU224" s="100"/>
      <c r="AV224" s="100"/>
      <c r="AW224" s="100"/>
      <c r="AX224" s="100"/>
      <c r="AY224" s="100"/>
      <c r="AZ224" s="100"/>
      <c r="BA224" s="100"/>
      <c r="BB224" s="100"/>
      <c r="BC224" s="100"/>
      <c r="BD224" s="100"/>
      <c r="BE224" s="100"/>
    </row>
    <row r="225" spans="1:57" s="101" customFormat="1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  <c r="AA225" s="100"/>
      <c r="AB225" s="100"/>
      <c r="AC225" s="100"/>
      <c r="AD225" s="100"/>
      <c r="AE225" s="100"/>
      <c r="AF225" s="100"/>
      <c r="AG225" s="100"/>
      <c r="AH225" s="100"/>
      <c r="AI225" s="100"/>
      <c r="AJ225" s="100"/>
      <c r="AK225" s="100"/>
      <c r="AL225" s="100"/>
      <c r="AM225" s="100"/>
      <c r="AN225" s="100"/>
      <c r="AO225" s="100"/>
      <c r="AP225" s="100"/>
      <c r="AQ225" s="100"/>
      <c r="AR225" s="100"/>
      <c r="AS225" s="100"/>
      <c r="AT225" s="100"/>
      <c r="AU225" s="100"/>
      <c r="AV225" s="100"/>
      <c r="AW225" s="100"/>
      <c r="AX225" s="100"/>
      <c r="AY225" s="100"/>
      <c r="AZ225" s="100"/>
      <c r="BA225" s="100"/>
      <c r="BB225" s="100"/>
      <c r="BC225" s="100"/>
      <c r="BD225" s="100"/>
      <c r="BE225" s="100"/>
    </row>
    <row r="226" spans="1:57" s="101" customFormat="1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  <c r="AA226" s="100"/>
      <c r="AB226" s="100"/>
      <c r="AC226" s="100"/>
      <c r="AD226" s="100"/>
      <c r="AE226" s="100"/>
      <c r="AF226" s="100"/>
      <c r="AG226" s="100"/>
      <c r="AH226" s="100"/>
      <c r="AI226" s="100"/>
      <c r="AJ226" s="100"/>
      <c r="AK226" s="100"/>
      <c r="AL226" s="100"/>
      <c r="AM226" s="100"/>
      <c r="AN226" s="100"/>
      <c r="AO226" s="100"/>
      <c r="AP226" s="100"/>
      <c r="AQ226" s="100"/>
      <c r="AR226" s="100"/>
      <c r="AS226" s="100"/>
      <c r="AT226" s="100"/>
      <c r="AU226" s="100"/>
      <c r="AV226" s="100"/>
      <c r="AW226" s="100"/>
      <c r="AX226" s="100"/>
      <c r="AY226" s="100"/>
      <c r="AZ226" s="100"/>
      <c r="BA226" s="100"/>
      <c r="BB226" s="100"/>
      <c r="BC226" s="100"/>
      <c r="BD226" s="100"/>
      <c r="BE226" s="100"/>
    </row>
    <row r="227" spans="1:57" s="101" customFormat="1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  <c r="AA227" s="100"/>
      <c r="AB227" s="100"/>
      <c r="AC227" s="100"/>
      <c r="AD227" s="100"/>
      <c r="AE227" s="100"/>
      <c r="AF227" s="100"/>
      <c r="AG227" s="100"/>
      <c r="AH227" s="100"/>
      <c r="AI227" s="100"/>
      <c r="AJ227" s="100"/>
      <c r="AK227" s="100"/>
      <c r="AL227" s="100"/>
      <c r="AM227" s="100"/>
      <c r="AN227" s="100"/>
      <c r="AO227" s="100"/>
      <c r="AP227" s="100"/>
      <c r="AQ227" s="100"/>
      <c r="AR227" s="100"/>
      <c r="AS227" s="100"/>
      <c r="AT227" s="100"/>
      <c r="AU227" s="100"/>
      <c r="AV227" s="100"/>
      <c r="AW227" s="100"/>
      <c r="AX227" s="100"/>
      <c r="AY227" s="100"/>
      <c r="AZ227" s="100"/>
      <c r="BA227" s="100"/>
      <c r="BB227" s="100"/>
      <c r="BC227" s="100"/>
      <c r="BD227" s="100"/>
      <c r="BE227" s="100"/>
    </row>
    <row r="228" spans="1:57" s="101" customFormat="1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  <c r="AA228" s="100"/>
      <c r="AB228" s="100"/>
      <c r="AC228" s="100"/>
      <c r="AD228" s="100"/>
      <c r="AE228" s="100"/>
      <c r="AF228" s="100"/>
      <c r="AG228" s="100"/>
      <c r="AH228" s="100"/>
      <c r="AI228" s="100"/>
      <c r="AJ228" s="100"/>
      <c r="AK228" s="100"/>
      <c r="AL228" s="100"/>
      <c r="AM228" s="100"/>
      <c r="AN228" s="100"/>
      <c r="AO228" s="100"/>
      <c r="AP228" s="100"/>
      <c r="AQ228" s="100"/>
      <c r="AR228" s="100"/>
      <c r="AS228" s="100"/>
      <c r="AT228" s="100"/>
      <c r="AU228" s="100"/>
      <c r="AV228" s="100"/>
      <c r="AW228" s="100"/>
      <c r="AX228" s="100"/>
      <c r="AY228" s="100"/>
      <c r="AZ228" s="100"/>
      <c r="BA228" s="100"/>
      <c r="BB228" s="100"/>
      <c r="BC228" s="100"/>
      <c r="BD228" s="100"/>
      <c r="BE228" s="100"/>
    </row>
    <row r="229" spans="1:57" s="101" customFormat="1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  <c r="AA229" s="100"/>
      <c r="AB229" s="100"/>
      <c r="AC229" s="100"/>
      <c r="AD229" s="100"/>
      <c r="AE229" s="100"/>
      <c r="AF229" s="100"/>
      <c r="AG229" s="100"/>
      <c r="AH229" s="100"/>
      <c r="AI229" s="100"/>
      <c r="AJ229" s="100"/>
      <c r="AK229" s="100"/>
      <c r="AL229" s="100"/>
      <c r="AM229" s="100"/>
      <c r="AN229" s="100"/>
      <c r="AO229" s="100"/>
      <c r="AP229" s="100"/>
      <c r="AQ229" s="100"/>
      <c r="AR229" s="100"/>
      <c r="AS229" s="100"/>
      <c r="AT229" s="100"/>
      <c r="AU229" s="100"/>
      <c r="AV229" s="100"/>
      <c r="AW229" s="100"/>
      <c r="AX229" s="100"/>
      <c r="AY229" s="100"/>
      <c r="AZ229" s="100"/>
      <c r="BA229" s="100"/>
      <c r="BB229" s="100"/>
      <c r="BC229" s="100"/>
      <c r="BD229" s="100"/>
      <c r="BE229" s="100"/>
    </row>
    <row r="230" spans="1:57" s="101" customFormat="1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  <c r="AF230" s="100"/>
      <c r="AG230" s="100"/>
      <c r="AH230" s="100"/>
      <c r="AI230" s="100"/>
      <c r="AJ230" s="100"/>
      <c r="AK230" s="100"/>
      <c r="AL230" s="100"/>
      <c r="AM230" s="100"/>
      <c r="AN230" s="100"/>
      <c r="AO230" s="100"/>
      <c r="AP230" s="100"/>
      <c r="AQ230" s="100"/>
      <c r="AR230" s="100"/>
      <c r="AS230" s="100"/>
      <c r="AT230" s="100"/>
      <c r="AU230" s="100"/>
      <c r="AV230" s="100"/>
      <c r="AW230" s="100"/>
      <c r="AX230" s="100"/>
      <c r="AY230" s="100"/>
      <c r="AZ230" s="100"/>
      <c r="BA230" s="100"/>
      <c r="BB230" s="100"/>
      <c r="BC230" s="100"/>
      <c r="BD230" s="100"/>
      <c r="BE230" s="100"/>
    </row>
    <row r="231" spans="1:57" s="101" customFormat="1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  <c r="AA231" s="100"/>
      <c r="AB231" s="100"/>
      <c r="AC231" s="100"/>
      <c r="AD231" s="100"/>
      <c r="AE231" s="100"/>
      <c r="AF231" s="100"/>
      <c r="AG231" s="100"/>
      <c r="AH231" s="100"/>
      <c r="AI231" s="100"/>
      <c r="AJ231" s="100"/>
      <c r="AK231" s="100"/>
      <c r="AL231" s="100"/>
      <c r="AM231" s="100"/>
      <c r="AN231" s="100"/>
      <c r="AO231" s="100"/>
      <c r="AP231" s="100"/>
      <c r="AQ231" s="100"/>
      <c r="AR231" s="100"/>
      <c r="AS231" s="100"/>
      <c r="AT231" s="100"/>
      <c r="AU231" s="100"/>
      <c r="AV231" s="100"/>
      <c r="AW231" s="100"/>
      <c r="AX231" s="100"/>
      <c r="AY231" s="100"/>
      <c r="AZ231" s="100"/>
      <c r="BA231" s="100"/>
      <c r="BB231" s="100"/>
      <c r="BC231" s="100"/>
      <c r="BD231" s="100"/>
      <c r="BE231" s="100"/>
    </row>
    <row r="232" spans="1:57" s="101" customFormat="1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  <c r="AA232" s="100"/>
      <c r="AB232" s="100"/>
      <c r="AC232" s="100"/>
      <c r="AD232" s="100"/>
      <c r="AE232" s="100"/>
      <c r="AF232" s="100"/>
      <c r="AG232" s="100"/>
      <c r="AH232" s="100"/>
      <c r="AI232" s="100"/>
      <c r="AJ232" s="100"/>
      <c r="AK232" s="100"/>
      <c r="AL232" s="100"/>
      <c r="AM232" s="100"/>
      <c r="AN232" s="100"/>
      <c r="AO232" s="100"/>
      <c r="AP232" s="100"/>
      <c r="AQ232" s="100"/>
      <c r="AR232" s="100"/>
      <c r="AS232" s="100"/>
      <c r="AT232" s="100"/>
      <c r="AU232" s="100"/>
      <c r="AV232" s="100"/>
      <c r="AW232" s="100"/>
      <c r="AX232" s="100"/>
      <c r="AY232" s="100"/>
      <c r="AZ232" s="100"/>
      <c r="BA232" s="100"/>
      <c r="BB232" s="100"/>
      <c r="BC232" s="100"/>
      <c r="BD232" s="100"/>
      <c r="BE232" s="100"/>
    </row>
    <row r="233" spans="1:57" s="101" customFormat="1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  <c r="AA233" s="100"/>
      <c r="AB233" s="100"/>
      <c r="AC233" s="100"/>
      <c r="AD233" s="100"/>
      <c r="AE233" s="100"/>
      <c r="AF233" s="100"/>
      <c r="AG233" s="100"/>
      <c r="AH233" s="100"/>
      <c r="AI233" s="100"/>
      <c r="AJ233" s="100"/>
      <c r="AK233" s="100"/>
      <c r="AL233" s="100"/>
      <c r="AM233" s="100"/>
      <c r="AN233" s="100"/>
      <c r="AO233" s="100"/>
      <c r="AP233" s="100"/>
      <c r="AQ233" s="100"/>
      <c r="AR233" s="100"/>
      <c r="AS233" s="100"/>
      <c r="AT233" s="100"/>
      <c r="AU233" s="100"/>
      <c r="AV233" s="100"/>
      <c r="AW233" s="100"/>
      <c r="AX233" s="100"/>
      <c r="AY233" s="100"/>
      <c r="AZ233" s="100"/>
      <c r="BA233" s="100"/>
      <c r="BB233" s="100"/>
      <c r="BC233" s="100"/>
      <c r="BD233" s="100"/>
      <c r="BE233" s="100"/>
    </row>
    <row r="234" spans="1:57" s="101" customFormat="1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  <c r="AA234" s="100"/>
      <c r="AB234" s="100"/>
      <c r="AC234" s="100"/>
      <c r="AD234" s="100"/>
      <c r="AE234" s="100"/>
      <c r="AF234" s="100"/>
      <c r="AG234" s="100"/>
      <c r="AH234" s="100"/>
      <c r="AI234" s="100"/>
      <c r="AJ234" s="100"/>
      <c r="AK234" s="100"/>
      <c r="AL234" s="100"/>
      <c r="AM234" s="100"/>
      <c r="AN234" s="100"/>
      <c r="AO234" s="100"/>
      <c r="AP234" s="100"/>
      <c r="AQ234" s="100"/>
      <c r="AR234" s="100"/>
      <c r="AS234" s="100"/>
      <c r="AT234" s="100"/>
      <c r="AU234" s="100"/>
      <c r="AV234" s="100"/>
      <c r="AW234" s="100"/>
      <c r="AX234" s="100"/>
      <c r="AY234" s="100"/>
      <c r="AZ234" s="100"/>
      <c r="BA234" s="100"/>
      <c r="BB234" s="100"/>
      <c r="BC234" s="100"/>
      <c r="BD234" s="100"/>
      <c r="BE234" s="100"/>
    </row>
    <row r="235" spans="1:57" s="101" customFormat="1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  <c r="AA235" s="100"/>
      <c r="AB235" s="100"/>
      <c r="AC235" s="100"/>
      <c r="AD235" s="100"/>
      <c r="AE235" s="100"/>
      <c r="AF235" s="100"/>
      <c r="AG235" s="100"/>
      <c r="AH235" s="100"/>
      <c r="AI235" s="100"/>
      <c r="AJ235" s="100"/>
      <c r="AK235" s="100"/>
      <c r="AL235" s="100"/>
      <c r="AM235" s="100"/>
      <c r="AN235" s="100"/>
      <c r="AO235" s="100"/>
      <c r="AP235" s="100"/>
      <c r="AQ235" s="100"/>
      <c r="AR235" s="100"/>
      <c r="AS235" s="100"/>
      <c r="AT235" s="100"/>
      <c r="AU235" s="100"/>
      <c r="AV235" s="100"/>
      <c r="AW235" s="100"/>
      <c r="AX235" s="100"/>
      <c r="AY235" s="100"/>
      <c r="AZ235" s="100"/>
      <c r="BA235" s="100"/>
      <c r="BB235" s="100"/>
      <c r="BC235" s="100"/>
      <c r="BD235" s="100"/>
      <c r="BE235" s="100"/>
    </row>
    <row r="236" spans="1:57" s="101" customFormat="1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  <c r="AA236" s="100"/>
      <c r="AB236" s="100"/>
      <c r="AC236" s="100"/>
      <c r="AD236" s="100"/>
      <c r="AE236" s="100"/>
      <c r="AF236" s="100"/>
      <c r="AG236" s="100"/>
      <c r="AH236" s="100"/>
      <c r="AI236" s="100"/>
      <c r="AJ236" s="100"/>
      <c r="AK236" s="100"/>
      <c r="AL236" s="100"/>
      <c r="AM236" s="100"/>
      <c r="AN236" s="100"/>
      <c r="AO236" s="100"/>
      <c r="AP236" s="100"/>
      <c r="AQ236" s="100"/>
      <c r="AR236" s="100"/>
      <c r="AS236" s="100"/>
      <c r="AT236" s="100"/>
      <c r="AU236" s="100"/>
      <c r="AV236" s="100"/>
      <c r="AW236" s="100"/>
      <c r="AX236" s="100"/>
      <c r="AY236" s="100"/>
      <c r="AZ236" s="100"/>
      <c r="BA236" s="100"/>
      <c r="BB236" s="100"/>
      <c r="BC236" s="100"/>
      <c r="BD236" s="100"/>
      <c r="BE236" s="100"/>
    </row>
    <row r="237" spans="1:57" s="101" customFormat="1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  <c r="AA237" s="100"/>
      <c r="AB237" s="100"/>
      <c r="AC237" s="100"/>
      <c r="AD237" s="100"/>
      <c r="AE237" s="100"/>
      <c r="AF237" s="100"/>
      <c r="AG237" s="100"/>
      <c r="AH237" s="100"/>
      <c r="AI237" s="100"/>
      <c r="AJ237" s="100"/>
      <c r="AK237" s="100"/>
      <c r="AL237" s="100"/>
      <c r="AM237" s="100"/>
      <c r="AN237" s="100"/>
      <c r="AO237" s="100"/>
      <c r="AP237" s="100"/>
      <c r="AQ237" s="100"/>
      <c r="AR237" s="100"/>
      <c r="AS237" s="100"/>
      <c r="AT237" s="100"/>
      <c r="AU237" s="100"/>
      <c r="AV237" s="100"/>
      <c r="AW237" s="100"/>
      <c r="AX237" s="100"/>
      <c r="AY237" s="100"/>
      <c r="AZ237" s="100"/>
      <c r="BA237" s="100"/>
      <c r="BB237" s="100"/>
      <c r="BC237" s="100"/>
      <c r="BD237" s="100"/>
      <c r="BE237" s="100"/>
    </row>
    <row r="238" spans="1:57" s="101" customFormat="1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100"/>
      <c r="AD238" s="100"/>
      <c r="AE238" s="100"/>
      <c r="AF238" s="100"/>
      <c r="AG238" s="100"/>
      <c r="AH238" s="100"/>
      <c r="AI238" s="100"/>
      <c r="AJ238" s="100"/>
      <c r="AK238" s="100"/>
      <c r="AL238" s="100"/>
      <c r="AM238" s="100"/>
      <c r="AN238" s="100"/>
      <c r="AO238" s="100"/>
      <c r="AP238" s="100"/>
      <c r="AQ238" s="100"/>
      <c r="AR238" s="100"/>
      <c r="AS238" s="100"/>
      <c r="AT238" s="100"/>
      <c r="AU238" s="100"/>
      <c r="AV238" s="100"/>
      <c r="AW238" s="100"/>
      <c r="AX238" s="100"/>
      <c r="AY238" s="100"/>
      <c r="AZ238" s="100"/>
      <c r="BA238" s="100"/>
      <c r="BB238" s="100"/>
      <c r="BC238" s="100"/>
      <c r="BD238" s="100"/>
      <c r="BE238" s="100"/>
    </row>
    <row r="239" spans="1:57" s="101" customFormat="1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100"/>
      <c r="AC239" s="100"/>
      <c r="AD239" s="100"/>
      <c r="AE239" s="100"/>
      <c r="AF239" s="100"/>
      <c r="AG239" s="100"/>
      <c r="AH239" s="100"/>
      <c r="AI239" s="100"/>
      <c r="AJ239" s="100"/>
      <c r="AK239" s="100"/>
      <c r="AL239" s="100"/>
      <c r="AM239" s="100"/>
      <c r="AN239" s="100"/>
      <c r="AO239" s="100"/>
      <c r="AP239" s="100"/>
      <c r="AQ239" s="100"/>
      <c r="AR239" s="100"/>
      <c r="AS239" s="100"/>
      <c r="AT239" s="100"/>
      <c r="AU239" s="100"/>
      <c r="AV239" s="100"/>
      <c r="AW239" s="100"/>
      <c r="AX239" s="100"/>
      <c r="AY239" s="100"/>
      <c r="AZ239" s="100"/>
      <c r="BA239" s="100"/>
      <c r="BB239" s="100"/>
      <c r="BC239" s="100"/>
      <c r="BD239" s="100"/>
      <c r="BE239" s="100"/>
    </row>
    <row r="240" spans="1:57" s="101" customFormat="1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0"/>
      <c r="Z240" s="100"/>
      <c r="AA240" s="100"/>
      <c r="AB240" s="100"/>
      <c r="AC240" s="100"/>
      <c r="AD240" s="100"/>
      <c r="AE240" s="100"/>
      <c r="AF240" s="100"/>
      <c r="AG240" s="100"/>
      <c r="AH240" s="100"/>
      <c r="AI240" s="100"/>
      <c r="AJ240" s="100"/>
      <c r="AK240" s="100"/>
      <c r="AL240" s="100"/>
      <c r="AM240" s="100"/>
      <c r="AN240" s="100"/>
      <c r="AO240" s="100"/>
      <c r="AP240" s="100"/>
      <c r="AQ240" s="100"/>
      <c r="AR240" s="100"/>
      <c r="AS240" s="100"/>
      <c r="AT240" s="100"/>
      <c r="AU240" s="100"/>
      <c r="AV240" s="100"/>
      <c r="AW240" s="100"/>
      <c r="AX240" s="100"/>
      <c r="AY240" s="100"/>
      <c r="AZ240" s="100"/>
      <c r="BA240" s="100"/>
      <c r="BB240" s="100"/>
      <c r="BC240" s="100"/>
      <c r="BD240" s="100"/>
      <c r="BE240" s="100"/>
    </row>
    <row r="241" spans="1:57" s="101" customFormat="1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0"/>
      <c r="Z241" s="100"/>
      <c r="AA241" s="100"/>
      <c r="AB241" s="100"/>
      <c r="AC241" s="100"/>
      <c r="AD241" s="100"/>
      <c r="AE241" s="100"/>
      <c r="AF241" s="100"/>
      <c r="AG241" s="100"/>
      <c r="AH241" s="100"/>
      <c r="AI241" s="100"/>
      <c r="AJ241" s="100"/>
      <c r="AK241" s="100"/>
      <c r="AL241" s="100"/>
      <c r="AM241" s="100"/>
      <c r="AN241" s="100"/>
      <c r="AO241" s="100"/>
      <c r="AP241" s="100"/>
      <c r="AQ241" s="100"/>
      <c r="AR241" s="100"/>
      <c r="AS241" s="100"/>
      <c r="AT241" s="100"/>
      <c r="AU241" s="100"/>
      <c r="AV241" s="100"/>
      <c r="AW241" s="100"/>
      <c r="AX241" s="100"/>
      <c r="AY241" s="100"/>
      <c r="AZ241" s="100"/>
      <c r="BA241" s="100"/>
      <c r="BB241" s="100"/>
      <c r="BC241" s="100"/>
      <c r="BD241" s="100"/>
      <c r="BE241" s="100"/>
    </row>
    <row r="242" spans="1:57" s="101" customFormat="1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0"/>
      <c r="Z242" s="100"/>
      <c r="AA242" s="100"/>
      <c r="AB242" s="100"/>
      <c r="AC242" s="100"/>
      <c r="AD242" s="100"/>
      <c r="AE242" s="100"/>
      <c r="AF242" s="100"/>
      <c r="AG242" s="100"/>
      <c r="AH242" s="100"/>
      <c r="AI242" s="100"/>
      <c r="AJ242" s="100"/>
      <c r="AK242" s="100"/>
      <c r="AL242" s="100"/>
      <c r="AM242" s="100"/>
      <c r="AN242" s="100"/>
      <c r="AO242" s="100"/>
      <c r="AP242" s="100"/>
      <c r="AQ242" s="100"/>
      <c r="AR242" s="100"/>
      <c r="AS242" s="100"/>
      <c r="AT242" s="100"/>
      <c r="AU242" s="100"/>
      <c r="AV242" s="100"/>
      <c r="AW242" s="100"/>
      <c r="AX242" s="100"/>
      <c r="AY242" s="100"/>
      <c r="AZ242" s="100"/>
      <c r="BA242" s="100"/>
      <c r="BB242" s="100"/>
      <c r="BC242" s="100"/>
      <c r="BD242" s="100"/>
      <c r="BE242" s="100"/>
    </row>
    <row r="243" spans="1:57" s="101" customFormat="1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0"/>
      <c r="Z243" s="100"/>
      <c r="AA243" s="100"/>
      <c r="AB243" s="100"/>
      <c r="AC243" s="100"/>
      <c r="AD243" s="100"/>
      <c r="AE243" s="100"/>
      <c r="AF243" s="100"/>
      <c r="AG243" s="100"/>
      <c r="AH243" s="100"/>
      <c r="AI243" s="100"/>
      <c r="AJ243" s="100"/>
      <c r="AK243" s="100"/>
      <c r="AL243" s="100"/>
      <c r="AM243" s="100"/>
      <c r="AN243" s="100"/>
      <c r="AO243" s="100"/>
      <c r="AP243" s="100"/>
      <c r="AQ243" s="100"/>
      <c r="AR243" s="100"/>
      <c r="AS243" s="100"/>
      <c r="AT243" s="100"/>
      <c r="AU243" s="100"/>
      <c r="AV243" s="100"/>
      <c r="AW243" s="100"/>
      <c r="AX243" s="100"/>
      <c r="AY243" s="100"/>
      <c r="AZ243" s="100"/>
      <c r="BA243" s="100"/>
      <c r="BB243" s="100"/>
      <c r="BC243" s="100"/>
      <c r="BD243" s="100"/>
      <c r="BE243" s="100"/>
    </row>
    <row r="244" spans="1:57" s="101" customFormat="1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00"/>
      <c r="AE244" s="100"/>
      <c r="AF244" s="100"/>
      <c r="AG244" s="100"/>
      <c r="AH244" s="100"/>
      <c r="AI244" s="100"/>
      <c r="AJ244" s="100"/>
      <c r="AK244" s="100"/>
      <c r="AL244" s="100"/>
      <c r="AM244" s="100"/>
      <c r="AN244" s="100"/>
      <c r="AO244" s="100"/>
      <c r="AP244" s="100"/>
      <c r="AQ244" s="100"/>
      <c r="AR244" s="100"/>
      <c r="AS244" s="100"/>
      <c r="AT244" s="100"/>
      <c r="AU244" s="100"/>
      <c r="AV244" s="100"/>
      <c r="AW244" s="100"/>
      <c r="AX244" s="100"/>
      <c r="AY244" s="100"/>
      <c r="AZ244" s="100"/>
      <c r="BA244" s="100"/>
      <c r="BB244" s="100"/>
      <c r="BC244" s="100"/>
      <c r="BD244" s="100"/>
      <c r="BE244" s="100"/>
    </row>
    <row r="245" spans="1:57" s="101" customFormat="1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0"/>
      <c r="Z245" s="100"/>
      <c r="AA245" s="100"/>
      <c r="AB245" s="100"/>
      <c r="AC245" s="100"/>
      <c r="AD245" s="100"/>
      <c r="AE245" s="100"/>
      <c r="AF245" s="100"/>
      <c r="AG245" s="100"/>
      <c r="AH245" s="100"/>
      <c r="AI245" s="100"/>
      <c r="AJ245" s="100"/>
      <c r="AK245" s="100"/>
      <c r="AL245" s="100"/>
      <c r="AM245" s="100"/>
      <c r="AN245" s="100"/>
      <c r="AO245" s="100"/>
      <c r="AP245" s="100"/>
      <c r="AQ245" s="100"/>
      <c r="AR245" s="100"/>
      <c r="AS245" s="100"/>
      <c r="AT245" s="100"/>
      <c r="AU245" s="100"/>
      <c r="AV245" s="100"/>
      <c r="AW245" s="100"/>
      <c r="AX245" s="100"/>
      <c r="AY245" s="100"/>
      <c r="AZ245" s="100"/>
      <c r="BA245" s="100"/>
      <c r="BB245" s="100"/>
      <c r="BC245" s="100"/>
      <c r="BD245" s="100"/>
      <c r="BE245" s="100"/>
    </row>
    <row r="246" spans="1:57" s="101" customFormat="1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  <c r="AF246" s="100"/>
      <c r="AG246" s="100"/>
      <c r="AH246" s="100"/>
      <c r="AI246" s="100"/>
      <c r="AJ246" s="100"/>
      <c r="AK246" s="100"/>
      <c r="AL246" s="100"/>
      <c r="AM246" s="100"/>
      <c r="AN246" s="100"/>
      <c r="AO246" s="100"/>
      <c r="AP246" s="100"/>
      <c r="AQ246" s="100"/>
      <c r="AR246" s="100"/>
      <c r="AS246" s="100"/>
      <c r="AT246" s="100"/>
      <c r="AU246" s="100"/>
      <c r="AV246" s="100"/>
      <c r="AW246" s="100"/>
      <c r="AX246" s="100"/>
      <c r="AY246" s="100"/>
      <c r="AZ246" s="100"/>
      <c r="BA246" s="100"/>
      <c r="BB246" s="100"/>
      <c r="BC246" s="100"/>
      <c r="BD246" s="100"/>
      <c r="BE246" s="100"/>
    </row>
    <row r="247" spans="1:57" s="101" customFormat="1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0"/>
      <c r="Z247" s="100"/>
      <c r="AA247" s="100"/>
      <c r="AB247" s="100"/>
      <c r="AC247" s="100"/>
      <c r="AD247" s="100"/>
      <c r="AE247" s="100"/>
      <c r="AF247" s="100"/>
      <c r="AG247" s="100"/>
      <c r="AH247" s="100"/>
      <c r="AI247" s="100"/>
      <c r="AJ247" s="100"/>
      <c r="AK247" s="100"/>
      <c r="AL247" s="100"/>
      <c r="AM247" s="100"/>
      <c r="AN247" s="100"/>
      <c r="AO247" s="100"/>
      <c r="AP247" s="100"/>
      <c r="AQ247" s="100"/>
      <c r="AR247" s="100"/>
      <c r="AS247" s="100"/>
      <c r="AT247" s="100"/>
      <c r="AU247" s="100"/>
      <c r="AV247" s="100"/>
      <c r="AW247" s="100"/>
      <c r="AX247" s="100"/>
      <c r="AY247" s="100"/>
      <c r="AZ247" s="100"/>
      <c r="BA247" s="100"/>
      <c r="BB247" s="100"/>
      <c r="BC247" s="100"/>
      <c r="BD247" s="100"/>
      <c r="BE247" s="100"/>
    </row>
    <row r="248" spans="1:57" s="101" customFormat="1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0"/>
      <c r="Z248" s="100"/>
      <c r="AA248" s="100"/>
      <c r="AB248" s="100"/>
      <c r="AC248" s="100"/>
      <c r="AD248" s="100"/>
      <c r="AE248" s="100"/>
      <c r="AF248" s="100"/>
      <c r="AG248" s="100"/>
      <c r="AH248" s="100"/>
      <c r="AI248" s="100"/>
      <c r="AJ248" s="100"/>
      <c r="AK248" s="100"/>
      <c r="AL248" s="100"/>
      <c r="AM248" s="100"/>
      <c r="AN248" s="100"/>
      <c r="AO248" s="100"/>
      <c r="AP248" s="100"/>
      <c r="AQ248" s="100"/>
      <c r="AR248" s="100"/>
      <c r="AS248" s="100"/>
      <c r="AT248" s="100"/>
      <c r="AU248" s="100"/>
      <c r="AV248" s="100"/>
      <c r="AW248" s="100"/>
      <c r="AX248" s="100"/>
      <c r="AY248" s="100"/>
      <c r="AZ248" s="100"/>
      <c r="BA248" s="100"/>
      <c r="BB248" s="100"/>
      <c r="BC248" s="100"/>
      <c r="BD248" s="100"/>
      <c r="BE248" s="100"/>
    </row>
    <row r="249" spans="1:57" s="101" customFormat="1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0"/>
      <c r="Z249" s="100"/>
      <c r="AA249" s="100"/>
      <c r="AB249" s="100"/>
      <c r="AC249" s="100"/>
      <c r="AD249" s="100"/>
      <c r="AE249" s="100"/>
      <c r="AF249" s="100"/>
      <c r="AG249" s="100"/>
      <c r="AH249" s="100"/>
      <c r="AI249" s="100"/>
      <c r="AJ249" s="100"/>
      <c r="AK249" s="100"/>
      <c r="AL249" s="100"/>
      <c r="AM249" s="100"/>
      <c r="AN249" s="100"/>
      <c r="AO249" s="100"/>
      <c r="AP249" s="100"/>
      <c r="AQ249" s="100"/>
      <c r="AR249" s="100"/>
      <c r="AS249" s="100"/>
      <c r="AT249" s="100"/>
      <c r="AU249" s="100"/>
      <c r="AV249" s="100"/>
      <c r="AW249" s="100"/>
      <c r="AX249" s="100"/>
      <c r="AY249" s="100"/>
      <c r="AZ249" s="100"/>
      <c r="BA249" s="100"/>
      <c r="BB249" s="100"/>
      <c r="BC249" s="100"/>
      <c r="BD249" s="100"/>
      <c r="BE249" s="100"/>
    </row>
    <row r="250" spans="1:57" s="101" customFormat="1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0"/>
      <c r="Z250" s="100"/>
      <c r="AA250" s="100"/>
      <c r="AB250" s="100"/>
      <c r="AC250" s="100"/>
      <c r="AD250" s="100"/>
      <c r="AE250" s="100"/>
      <c r="AF250" s="100"/>
      <c r="AG250" s="100"/>
      <c r="AH250" s="100"/>
      <c r="AI250" s="100"/>
      <c r="AJ250" s="100"/>
      <c r="AK250" s="100"/>
      <c r="AL250" s="100"/>
      <c r="AM250" s="100"/>
      <c r="AN250" s="100"/>
      <c r="AO250" s="100"/>
      <c r="AP250" s="100"/>
      <c r="AQ250" s="100"/>
      <c r="AR250" s="100"/>
      <c r="AS250" s="100"/>
      <c r="AT250" s="100"/>
      <c r="AU250" s="100"/>
      <c r="AV250" s="100"/>
      <c r="AW250" s="100"/>
      <c r="AX250" s="100"/>
      <c r="AY250" s="100"/>
      <c r="AZ250" s="100"/>
      <c r="BA250" s="100"/>
      <c r="BB250" s="100"/>
      <c r="BC250" s="100"/>
      <c r="BD250" s="100"/>
      <c r="BE250" s="100"/>
    </row>
    <row r="251" spans="1:57" s="101" customFormat="1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0"/>
      <c r="Z251" s="100"/>
      <c r="AA251" s="100"/>
      <c r="AB251" s="100"/>
      <c r="AC251" s="100"/>
      <c r="AD251" s="100"/>
      <c r="AE251" s="100"/>
      <c r="AF251" s="100"/>
      <c r="AG251" s="100"/>
      <c r="AH251" s="100"/>
      <c r="AI251" s="100"/>
      <c r="AJ251" s="100"/>
      <c r="AK251" s="100"/>
      <c r="AL251" s="100"/>
      <c r="AM251" s="100"/>
      <c r="AN251" s="100"/>
      <c r="AO251" s="100"/>
      <c r="AP251" s="100"/>
      <c r="AQ251" s="100"/>
      <c r="AR251" s="100"/>
      <c r="AS251" s="100"/>
      <c r="AT251" s="100"/>
      <c r="AU251" s="100"/>
      <c r="AV251" s="100"/>
      <c r="AW251" s="100"/>
      <c r="AX251" s="100"/>
      <c r="AY251" s="100"/>
      <c r="AZ251" s="100"/>
      <c r="BA251" s="100"/>
      <c r="BB251" s="100"/>
      <c r="BC251" s="100"/>
      <c r="BD251" s="100"/>
      <c r="BE251" s="100"/>
    </row>
    <row r="252" spans="1:57" s="101" customFormat="1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0"/>
      <c r="Z252" s="100"/>
      <c r="AA252" s="100"/>
      <c r="AB252" s="100"/>
      <c r="AC252" s="100"/>
      <c r="AD252" s="100"/>
      <c r="AE252" s="100"/>
      <c r="AF252" s="100"/>
      <c r="AG252" s="100"/>
      <c r="AH252" s="100"/>
      <c r="AI252" s="100"/>
      <c r="AJ252" s="100"/>
      <c r="AK252" s="100"/>
      <c r="AL252" s="100"/>
      <c r="AM252" s="100"/>
      <c r="AN252" s="100"/>
      <c r="AO252" s="100"/>
      <c r="AP252" s="100"/>
      <c r="AQ252" s="100"/>
      <c r="AR252" s="100"/>
      <c r="AS252" s="100"/>
      <c r="AT252" s="100"/>
      <c r="AU252" s="100"/>
      <c r="AV252" s="100"/>
      <c r="AW252" s="100"/>
      <c r="AX252" s="100"/>
      <c r="AY252" s="100"/>
      <c r="AZ252" s="100"/>
      <c r="BA252" s="100"/>
      <c r="BB252" s="100"/>
      <c r="BC252" s="100"/>
      <c r="BD252" s="100"/>
      <c r="BE252" s="100"/>
    </row>
    <row r="253" spans="1:57" s="101" customFormat="1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0"/>
      <c r="Z253" s="100"/>
      <c r="AA253" s="100"/>
      <c r="AB253" s="100"/>
      <c r="AC253" s="100"/>
      <c r="AD253" s="100"/>
      <c r="AE253" s="100"/>
      <c r="AF253" s="100"/>
      <c r="AG253" s="100"/>
      <c r="AH253" s="100"/>
      <c r="AI253" s="100"/>
      <c r="AJ253" s="100"/>
      <c r="AK253" s="100"/>
      <c r="AL253" s="100"/>
      <c r="AM253" s="100"/>
      <c r="AN253" s="100"/>
      <c r="AO253" s="100"/>
      <c r="AP253" s="100"/>
      <c r="AQ253" s="100"/>
      <c r="AR253" s="100"/>
      <c r="AS253" s="100"/>
      <c r="AT253" s="100"/>
      <c r="AU253" s="100"/>
      <c r="AV253" s="100"/>
      <c r="AW253" s="100"/>
      <c r="AX253" s="100"/>
      <c r="AY253" s="100"/>
      <c r="AZ253" s="100"/>
      <c r="BA253" s="100"/>
      <c r="BB253" s="100"/>
      <c r="BC253" s="100"/>
      <c r="BD253" s="100"/>
      <c r="BE253" s="100"/>
    </row>
    <row r="254" spans="1:57" s="101" customFormat="1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0"/>
      <c r="Z254" s="100"/>
      <c r="AA254" s="100"/>
      <c r="AB254" s="100"/>
      <c r="AC254" s="100"/>
      <c r="AD254" s="100"/>
      <c r="AE254" s="100"/>
      <c r="AF254" s="100"/>
      <c r="AG254" s="100"/>
      <c r="AH254" s="100"/>
      <c r="AI254" s="100"/>
      <c r="AJ254" s="100"/>
      <c r="AK254" s="100"/>
      <c r="AL254" s="100"/>
      <c r="AM254" s="100"/>
      <c r="AN254" s="100"/>
      <c r="AO254" s="100"/>
      <c r="AP254" s="100"/>
      <c r="AQ254" s="100"/>
      <c r="AR254" s="100"/>
      <c r="AS254" s="100"/>
      <c r="AT254" s="100"/>
      <c r="AU254" s="100"/>
      <c r="AV254" s="100"/>
      <c r="AW254" s="100"/>
      <c r="AX254" s="100"/>
      <c r="AY254" s="100"/>
      <c r="AZ254" s="100"/>
      <c r="BA254" s="100"/>
      <c r="BB254" s="100"/>
      <c r="BC254" s="100"/>
      <c r="BD254" s="100"/>
      <c r="BE254" s="100"/>
    </row>
    <row r="255" spans="1:57" s="101" customFormat="1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0"/>
      <c r="Z255" s="100"/>
      <c r="AA255" s="100"/>
      <c r="AB255" s="100"/>
      <c r="AC255" s="100"/>
      <c r="AD255" s="100"/>
      <c r="AE255" s="100"/>
      <c r="AF255" s="100"/>
      <c r="AG255" s="100"/>
      <c r="AH255" s="100"/>
      <c r="AI255" s="100"/>
      <c r="AJ255" s="100"/>
      <c r="AK255" s="100"/>
      <c r="AL255" s="100"/>
      <c r="AM255" s="100"/>
      <c r="AN255" s="100"/>
      <c r="AO255" s="100"/>
      <c r="AP255" s="100"/>
      <c r="AQ255" s="100"/>
      <c r="AR255" s="100"/>
      <c r="AS255" s="100"/>
      <c r="AT255" s="100"/>
      <c r="AU255" s="100"/>
      <c r="AV255" s="100"/>
      <c r="AW255" s="100"/>
      <c r="AX255" s="100"/>
      <c r="AY255" s="100"/>
      <c r="AZ255" s="100"/>
      <c r="BA255" s="100"/>
      <c r="BB255" s="100"/>
      <c r="BC255" s="100"/>
      <c r="BD255" s="100"/>
      <c r="BE255" s="100"/>
    </row>
    <row r="256" spans="1:57" s="101" customFormat="1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0"/>
      <c r="Z256" s="100"/>
      <c r="AA256" s="100"/>
      <c r="AB256" s="100"/>
      <c r="AC256" s="100"/>
      <c r="AD256" s="100"/>
      <c r="AE256" s="100"/>
      <c r="AF256" s="100"/>
      <c r="AG256" s="100"/>
      <c r="AH256" s="100"/>
      <c r="AI256" s="100"/>
      <c r="AJ256" s="100"/>
      <c r="AK256" s="100"/>
      <c r="AL256" s="100"/>
      <c r="AM256" s="100"/>
      <c r="AN256" s="100"/>
      <c r="AO256" s="100"/>
      <c r="AP256" s="100"/>
      <c r="AQ256" s="100"/>
      <c r="AR256" s="100"/>
      <c r="AS256" s="100"/>
      <c r="AT256" s="100"/>
      <c r="AU256" s="100"/>
      <c r="AV256" s="100"/>
      <c r="AW256" s="100"/>
      <c r="AX256" s="100"/>
      <c r="AY256" s="100"/>
      <c r="AZ256" s="100"/>
      <c r="BA256" s="100"/>
      <c r="BB256" s="100"/>
      <c r="BC256" s="100"/>
      <c r="BD256" s="100"/>
      <c r="BE256" s="100"/>
    </row>
    <row r="257" spans="1:57" s="101" customFormat="1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0"/>
      <c r="Z257" s="100"/>
      <c r="AA257" s="100"/>
      <c r="AB257" s="100"/>
      <c r="AC257" s="100"/>
      <c r="AD257" s="100"/>
      <c r="AE257" s="100"/>
      <c r="AF257" s="100"/>
      <c r="AG257" s="100"/>
      <c r="AH257" s="100"/>
      <c r="AI257" s="100"/>
      <c r="AJ257" s="100"/>
      <c r="AK257" s="100"/>
      <c r="AL257" s="100"/>
      <c r="AM257" s="100"/>
      <c r="AN257" s="100"/>
      <c r="AO257" s="100"/>
      <c r="AP257" s="100"/>
      <c r="AQ257" s="100"/>
      <c r="AR257" s="100"/>
      <c r="AS257" s="100"/>
      <c r="AT257" s="100"/>
      <c r="AU257" s="100"/>
      <c r="AV257" s="100"/>
      <c r="AW257" s="100"/>
      <c r="AX257" s="100"/>
      <c r="AY257" s="100"/>
      <c r="AZ257" s="100"/>
      <c r="BA257" s="100"/>
      <c r="BB257" s="100"/>
      <c r="BC257" s="100"/>
      <c r="BD257" s="100"/>
      <c r="BE257" s="100"/>
    </row>
    <row r="258" spans="1:57" s="101" customFormat="1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0"/>
      <c r="Z258" s="100"/>
      <c r="AA258" s="100"/>
      <c r="AB258" s="100"/>
      <c r="AC258" s="100"/>
      <c r="AD258" s="100"/>
      <c r="AE258" s="100"/>
      <c r="AF258" s="100"/>
      <c r="AG258" s="100"/>
      <c r="AH258" s="100"/>
      <c r="AI258" s="100"/>
      <c r="AJ258" s="100"/>
      <c r="AK258" s="100"/>
      <c r="AL258" s="100"/>
      <c r="AM258" s="100"/>
      <c r="AN258" s="100"/>
      <c r="AO258" s="100"/>
      <c r="AP258" s="100"/>
      <c r="AQ258" s="100"/>
      <c r="AR258" s="100"/>
      <c r="AS258" s="100"/>
      <c r="AT258" s="100"/>
      <c r="AU258" s="100"/>
      <c r="AV258" s="100"/>
      <c r="AW258" s="100"/>
      <c r="AX258" s="100"/>
      <c r="AY258" s="100"/>
      <c r="AZ258" s="100"/>
      <c r="BA258" s="100"/>
      <c r="BB258" s="100"/>
      <c r="BC258" s="100"/>
      <c r="BD258" s="100"/>
      <c r="BE258" s="100"/>
    </row>
    <row r="259" spans="1:57" s="101" customFormat="1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0"/>
      <c r="Z259" s="100"/>
      <c r="AA259" s="100"/>
      <c r="AB259" s="100"/>
      <c r="AC259" s="100"/>
      <c r="AD259" s="100"/>
      <c r="AE259" s="100"/>
      <c r="AF259" s="100"/>
      <c r="AG259" s="100"/>
      <c r="AH259" s="100"/>
      <c r="AI259" s="100"/>
      <c r="AJ259" s="100"/>
      <c r="AK259" s="100"/>
      <c r="AL259" s="100"/>
      <c r="AM259" s="100"/>
      <c r="AN259" s="100"/>
      <c r="AO259" s="100"/>
      <c r="AP259" s="100"/>
      <c r="AQ259" s="100"/>
      <c r="AR259" s="100"/>
      <c r="AS259" s="100"/>
      <c r="AT259" s="100"/>
      <c r="AU259" s="100"/>
      <c r="AV259" s="100"/>
      <c r="AW259" s="100"/>
      <c r="AX259" s="100"/>
      <c r="AY259" s="100"/>
      <c r="AZ259" s="100"/>
      <c r="BA259" s="100"/>
      <c r="BB259" s="100"/>
      <c r="BC259" s="100"/>
      <c r="BD259" s="100"/>
      <c r="BE259" s="100"/>
    </row>
    <row r="260" spans="1:57" s="101" customFormat="1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0"/>
      <c r="Z260" s="100"/>
      <c r="AA260" s="100"/>
      <c r="AB260" s="100"/>
      <c r="AC260" s="100"/>
      <c r="AD260" s="100"/>
      <c r="AE260" s="100"/>
      <c r="AF260" s="100"/>
      <c r="AG260" s="100"/>
      <c r="AH260" s="100"/>
      <c r="AI260" s="100"/>
      <c r="AJ260" s="100"/>
      <c r="AK260" s="100"/>
      <c r="AL260" s="100"/>
      <c r="AM260" s="100"/>
      <c r="AN260" s="100"/>
      <c r="AO260" s="100"/>
      <c r="AP260" s="100"/>
      <c r="AQ260" s="100"/>
      <c r="AR260" s="100"/>
      <c r="AS260" s="100"/>
      <c r="AT260" s="100"/>
      <c r="AU260" s="100"/>
      <c r="AV260" s="100"/>
      <c r="AW260" s="100"/>
      <c r="AX260" s="100"/>
      <c r="AY260" s="100"/>
      <c r="AZ260" s="100"/>
      <c r="BA260" s="100"/>
      <c r="BB260" s="100"/>
      <c r="BC260" s="100"/>
      <c r="BD260" s="100"/>
      <c r="BE260" s="100"/>
    </row>
    <row r="261" spans="1:57" s="101" customFormat="1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0"/>
      <c r="Z261" s="100"/>
      <c r="AA261" s="100"/>
      <c r="AB261" s="100"/>
      <c r="AC261" s="100"/>
      <c r="AD261" s="100"/>
      <c r="AE261" s="100"/>
      <c r="AF261" s="100"/>
      <c r="AG261" s="100"/>
      <c r="AH261" s="100"/>
      <c r="AI261" s="100"/>
      <c r="AJ261" s="100"/>
      <c r="AK261" s="100"/>
      <c r="AL261" s="100"/>
      <c r="AM261" s="100"/>
      <c r="AN261" s="100"/>
      <c r="AO261" s="100"/>
      <c r="AP261" s="100"/>
      <c r="AQ261" s="100"/>
      <c r="AR261" s="100"/>
      <c r="AS261" s="100"/>
      <c r="AT261" s="100"/>
      <c r="AU261" s="100"/>
      <c r="AV261" s="100"/>
      <c r="AW261" s="100"/>
      <c r="AX261" s="100"/>
      <c r="AY261" s="100"/>
      <c r="AZ261" s="100"/>
      <c r="BA261" s="100"/>
      <c r="BB261" s="100"/>
      <c r="BC261" s="100"/>
      <c r="BD261" s="100"/>
      <c r="BE261" s="100"/>
    </row>
    <row r="262" spans="1:57" s="101" customFormat="1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0"/>
      <c r="Z262" s="100"/>
      <c r="AA262" s="100"/>
      <c r="AB262" s="100"/>
      <c r="AC262" s="100"/>
      <c r="AD262" s="100"/>
      <c r="AE262" s="100"/>
      <c r="AF262" s="100"/>
      <c r="AG262" s="100"/>
      <c r="AH262" s="100"/>
      <c r="AI262" s="100"/>
      <c r="AJ262" s="100"/>
      <c r="AK262" s="100"/>
      <c r="AL262" s="100"/>
      <c r="AM262" s="100"/>
      <c r="AN262" s="100"/>
      <c r="AO262" s="100"/>
      <c r="AP262" s="100"/>
      <c r="AQ262" s="100"/>
      <c r="AR262" s="100"/>
      <c r="AS262" s="100"/>
      <c r="AT262" s="100"/>
      <c r="AU262" s="100"/>
      <c r="AV262" s="100"/>
      <c r="AW262" s="100"/>
      <c r="AX262" s="100"/>
      <c r="AY262" s="100"/>
      <c r="AZ262" s="100"/>
      <c r="BA262" s="100"/>
      <c r="BB262" s="100"/>
      <c r="BC262" s="100"/>
      <c r="BD262" s="100"/>
      <c r="BE262" s="100"/>
    </row>
    <row r="263" spans="1:57" s="101" customFormat="1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0"/>
      <c r="Z263" s="100"/>
      <c r="AA263" s="100"/>
      <c r="AB263" s="100"/>
      <c r="AC263" s="100"/>
      <c r="AD263" s="100"/>
      <c r="AE263" s="100"/>
      <c r="AF263" s="100"/>
      <c r="AG263" s="100"/>
      <c r="AH263" s="100"/>
      <c r="AI263" s="100"/>
      <c r="AJ263" s="100"/>
      <c r="AK263" s="100"/>
      <c r="AL263" s="100"/>
      <c r="AM263" s="100"/>
      <c r="AN263" s="100"/>
      <c r="AO263" s="100"/>
      <c r="AP263" s="100"/>
      <c r="AQ263" s="100"/>
      <c r="AR263" s="100"/>
      <c r="AS263" s="100"/>
      <c r="AT263" s="100"/>
      <c r="AU263" s="100"/>
      <c r="AV263" s="100"/>
      <c r="AW263" s="100"/>
      <c r="AX263" s="100"/>
      <c r="AY263" s="100"/>
      <c r="AZ263" s="100"/>
      <c r="BA263" s="100"/>
      <c r="BB263" s="100"/>
      <c r="BC263" s="100"/>
      <c r="BD263" s="100"/>
      <c r="BE263" s="100"/>
    </row>
    <row r="264" spans="1:57" s="101" customFormat="1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0"/>
      <c r="Z264" s="100"/>
      <c r="AA264" s="100"/>
      <c r="AB264" s="100"/>
      <c r="AC264" s="100"/>
      <c r="AD264" s="100"/>
      <c r="AE264" s="100"/>
      <c r="AF264" s="100"/>
      <c r="AG264" s="100"/>
      <c r="AH264" s="100"/>
      <c r="AI264" s="100"/>
      <c r="AJ264" s="100"/>
      <c r="AK264" s="100"/>
      <c r="AL264" s="100"/>
      <c r="AM264" s="100"/>
      <c r="AN264" s="100"/>
      <c r="AO264" s="100"/>
      <c r="AP264" s="100"/>
      <c r="AQ264" s="100"/>
      <c r="AR264" s="100"/>
      <c r="AS264" s="100"/>
      <c r="AT264" s="100"/>
      <c r="AU264" s="100"/>
      <c r="AV264" s="100"/>
      <c r="AW264" s="100"/>
      <c r="AX264" s="100"/>
      <c r="AY264" s="100"/>
      <c r="AZ264" s="100"/>
      <c r="BA264" s="100"/>
      <c r="BB264" s="100"/>
      <c r="BC264" s="100"/>
      <c r="BD264" s="100"/>
      <c r="BE264" s="100"/>
    </row>
    <row r="265" spans="1:57" s="101" customFormat="1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  <c r="AA265" s="100"/>
      <c r="AB265" s="100"/>
      <c r="AC265" s="100"/>
      <c r="AD265" s="100"/>
      <c r="AE265" s="100"/>
      <c r="AF265" s="100"/>
      <c r="AG265" s="100"/>
      <c r="AH265" s="100"/>
      <c r="AI265" s="100"/>
      <c r="AJ265" s="100"/>
      <c r="AK265" s="100"/>
      <c r="AL265" s="100"/>
      <c r="AM265" s="100"/>
      <c r="AN265" s="100"/>
      <c r="AO265" s="100"/>
      <c r="AP265" s="100"/>
      <c r="AQ265" s="100"/>
      <c r="AR265" s="100"/>
      <c r="AS265" s="100"/>
      <c r="AT265" s="100"/>
      <c r="AU265" s="100"/>
      <c r="AV265" s="100"/>
      <c r="AW265" s="100"/>
      <c r="AX265" s="100"/>
      <c r="AY265" s="100"/>
      <c r="AZ265" s="100"/>
      <c r="BA265" s="100"/>
      <c r="BB265" s="100"/>
      <c r="BC265" s="100"/>
      <c r="BD265" s="100"/>
      <c r="BE265" s="100"/>
    </row>
    <row r="266" spans="1:57" s="101" customFormat="1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0"/>
      <c r="Z266" s="100"/>
      <c r="AA266" s="100"/>
      <c r="AB266" s="100"/>
      <c r="AC266" s="100"/>
      <c r="AD266" s="100"/>
      <c r="AE266" s="100"/>
      <c r="AF266" s="100"/>
      <c r="AG266" s="100"/>
      <c r="AH266" s="100"/>
      <c r="AI266" s="100"/>
      <c r="AJ266" s="100"/>
      <c r="AK266" s="100"/>
      <c r="AL266" s="100"/>
      <c r="AM266" s="100"/>
      <c r="AN266" s="100"/>
      <c r="AO266" s="100"/>
      <c r="AP266" s="100"/>
      <c r="AQ266" s="100"/>
      <c r="AR266" s="100"/>
      <c r="AS266" s="100"/>
      <c r="AT266" s="100"/>
      <c r="AU266" s="100"/>
      <c r="AV266" s="100"/>
      <c r="AW266" s="100"/>
      <c r="AX266" s="100"/>
      <c r="AY266" s="100"/>
      <c r="AZ266" s="100"/>
      <c r="BA266" s="100"/>
      <c r="BB266" s="100"/>
      <c r="BC266" s="100"/>
      <c r="BD266" s="100"/>
      <c r="BE266" s="100"/>
    </row>
    <row r="267" spans="1:57" s="101" customFormat="1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  <c r="AE267" s="100"/>
      <c r="AF267" s="100"/>
      <c r="AG267" s="100"/>
      <c r="AH267" s="100"/>
      <c r="AI267" s="100"/>
      <c r="AJ267" s="100"/>
      <c r="AK267" s="100"/>
      <c r="AL267" s="100"/>
      <c r="AM267" s="100"/>
      <c r="AN267" s="100"/>
      <c r="AO267" s="100"/>
      <c r="AP267" s="100"/>
      <c r="AQ267" s="100"/>
      <c r="AR267" s="100"/>
      <c r="AS267" s="100"/>
      <c r="AT267" s="100"/>
      <c r="AU267" s="100"/>
      <c r="AV267" s="100"/>
      <c r="AW267" s="100"/>
      <c r="AX267" s="100"/>
      <c r="AY267" s="100"/>
      <c r="AZ267" s="100"/>
      <c r="BA267" s="100"/>
      <c r="BB267" s="100"/>
      <c r="BC267" s="100"/>
      <c r="BD267" s="100"/>
      <c r="BE267" s="100"/>
    </row>
    <row r="268" spans="1:57" s="101" customFormat="1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0"/>
      <c r="Z268" s="100"/>
      <c r="AA268" s="100"/>
      <c r="AB268" s="100"/>
      <c r="AC268" s="100"/>
      <c r="AD268" s="100"/>
      <c r="AE268" s="100"/>
      <c r="AF268" s="100"/>
      <c r="AG268" s="100"/>
      <c r="AH268" s="100"/>
      <c r="AI268" s="100"/>
      <c r="AJ268" s="100"/>
      <c r="AK268" s="100"/>
      <c r="AL268" s="100"/>
      <c r="AM268" s="100"/>
      <c r="AN268" s="100"/>
      <c r="AO268" s="100"/>
      <c r="AP268" s="100"/>
      <c r="AQ268" s="100"/>
      <c r="AR268" s="100"/>
      <c r="AS268" s="100"/>
      <c r="AT268" s="100"/>
      <c r="AU268" s="100"/>
      <c r="AV268" s="100"/>
      <c r="AW268" s="100"/>
      <c r="AX268" s="100"/>
      <c r="AY268" s="100"/>
      <c r="AZ268" s="100"/>
      <c r="BA268" s="100"/>
      <c r="BB268" s="100"/>
      <c r="BC268" s="100"/>
      <c r="BD268" s="100"/>
      <c r="BE268" s="100"/>
    </row>
    <row r="269" spans="1:57" s="101" customFormat="1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0"/>
      <c r="Z269" s="100"/>
      <c r="AA269" s="100"/>
      <c r="AB269" s="100"/>
      <c r="AC269" s="100"/>
      <c r="AD269" s="100"/>
      <c r="AE269" s="100"/>
      <c r="AF269" s="100"/>
      <c r="AG269" s="100"/>
      <c r="AH269" s="100"/>
      <c r="AI269" s="100"/>
      <c r="AJ269" s="100"/>
      <c r="AK269" s="100"/>
      <c r="AL269" s="100"/>
      <c r="AM269" s="100"/>
      <c r="AN269" s="100"/>
      <c r="AO269" s="100"/>
      <c r="AP269" s="100"/>
      <c r="AQ269" s="100"/>
      <c r="AR269" s="100"/>
      <c r="AS269" s="100"/>
      <c r="AT269" s="100"/>
      <c r="AU269" s="100"/>
      <c r="AV269" s="100"/>
      <c r="AW269" s="100"/>
      <c r="AX269" s="100"/>
      <c r="AY269" s="100"/>
      <c r="AZ269" s="100"/>
      <c r="BA269" s="100"/>
      <c r="BB269" s="100"/>
      <c r="BC269" s="100"/>
      <c r="BD269" s="100"/>
      <c r="BE269" s="100"/>
    </row>
    <row r="270" spans="1:57" s="101" customFormat="1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0"/>
      <c r="Z270" s="100"/>
      <c r="AA270" s="100"/>
      <c r="AB270" s="100"/>
      <c r="AC270" s="100"/>
      <c r="AD270" s="100"/>
      <c r="AE270" s="100"/>
      <c r="AF270" s="100"/>
      <c r="AG270" s="100"/>
      <c r="AH270" s="100"/>
      <c r="AI270" s="100"/>
      <c r="AJ270" s="100"/>
      <c r="AK270" s="100"/>
      <c r="AL270" s="100"/>
      <c r="AM270" s="100"/>
      <c r="AN270" s="100"/>
      <c r="AO270" s="100"/>
      <c r="AP270" s="100"/>
      <c r="AQ270" s="100"/>
      <c r="AR270" s="100"/>
      <c r="AS270" s="100"/>
      <c r="AT270" s="100"/>
      <c r="AU270" s="100"/>
      <c r="AV270" s="100"/>
      <c r="AW270" s="100"/>
      <c r="AX270" s="100"/>
      <c r="AY270" s="100"/>
      <c r="AZ270" s="100"/>
      <c r="BA270" s="100"/>
      <c r="BB270" s="100"/>
      <c r="BC270" s="100"/>
      <c r="BD270" s="100"/>
      <c r="BE270" s="100"/>
    </row>
    <row r="271" spans="1:57" s="101" customFormat="1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0"/>
      <c r="Z271" s="100"/>
      <c r="AA271" s="100"/>
      <c r="AB271" s="100"/>
      <c r="AC271" s="100"/>
      <c r="AD271" s="100"/>
      <c r="AE271" s="100"/>
      <c r="AF271" s="100"/>
      <c r="AG271" s="100"/>
      <c r="AH271" s="100"/>
      <c r="AI271" s="100"/>
      <c r="AJ271" s="100"/>
      <c r="AK271" s="100"/>
      <c r="AL271" s="100"/>
      <c r="AM271" s="100"/>
      <c r="AN271" s="100"/>
      <c r="AO271" s="100"/>
      <c r="AP271" s="100"/>
      <c r="AQ271" s="100"/>
      <c r="AR271" s="100"/>
      <c r="AS271" s="100"/>
      <c r="AT271" s="100"/>
      <c r="AU271" s="100"/>
      <c r="AV271" s="100"/>
      <c r="AW271" s="100"/>
      <c r="AX271" s="100"/>
      <c r="AY271" s="100"/>
      <c r="AZ271" s="100"/>
      <c r="BA271" s="100"/>
      <c r="BB271" s="100"/>
      <c r="BC271" s="100"/>
      <c r="BD271" s="100"/>
      <c r="BE271" s="100"/>
    </row>
    <row r="272" spans="1:57" s="101" customFormat="1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0"/>
      <c r="Z272" s="100"/>
      <c r="AA272" s="100"/>
      <c r="AB272" s="100"/>
      <c r="AC272" s="100"/>
      <c r="AD272" s="100"/>
      <c r="AE272" s="100"/>
      <c r="AF272" s="100"/>
      <c r="AG272" s="100"/>
      <c r="AH272" s="100"/>
      <c r="AI272" s="100"/>
      <c r="AJ272" s="100"/>
      <c r="AK272" s="100"/>
      <c r="AL272" s="100"/>
      <c r="AM272" s="100"/>
      <c r="AN272" s="100"/>
      <c r="AO272" s="100"/>
      <c r="AP272" s="100"/>
      <c r="AQ272" s="100"/>
      <c r="AR272" s="100"/>
      <c r="AS272" s="100"/>
      <c r="AT272" s="100"/>
      <c r="AU272" s="100"/>
      <c r="AV272" s="100"/>
      <c r="AW272" s="100"/>
      <c r="AX272" s="100"/>
      <c r="AY272" s="100"/>
      <c r="AZ272" s="100"/>
      <c r="BA272" s="100"/>
      <c r="BB272" s="100"/>
      <c r="BC272" s="100"/>
      <c r="BD272" s="100"/>
      <c r="BE272" s="100"/>
    </row>
    <row r="273" spans="1:57" s="101" customFormat="1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  <c r="AF273" s="100"/>
      <c r="AG273" s="100"/>
      <c r="AH273" s="100"/>
      <c r="AI273" s="100"/>
      <c r="AJ273" s="100"/>
      <c r="AK273" s="100"/>
      <c r="AL273" s="100"/>
      <c r="AM273" s="100"/>
      <c r="AN273" s="100"/>
      <c r="AO273" s="100"/>
      <c r="AP273" s="100"/>
      <c r="AQ273" s="100"/>
      <c r="AR273" s="100"/>
      <c r="AS273" s="100"/>
      <c r="AT273" s="100"/>
      <c r="AU273" s="100"/>
      <c r="AV273" s="100"/>
      <c r="AW273" s="100"/>
      <c r="AX273" s="100"/>
      <c r="AY273" s="100"/>
      <c r="AZ273" s="100"/>
      <c r="BA273" s="100"/>
      <c r="BB273" s="100"/>
      <c r="BC273" s="100"/>
      <c r="BD273" s="100"/>
      <c r="BE273" s="100"/>
    </row>
    <row r="274" spans="1:57" s="101" customFormat="1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  <c r="AF274" s="100"/>
      <c r="AG274" s="100"/>
      <c r="AH274" s="100"/>
      <c r="AI274" s="100"/>
      <c r="AJ274" s="100"/>
      <c r="AK274" s="100"/>
      <c r="AL274" s="100"/>
      <c r="AM274" s="100"/>
      <c r="AN274" s="100"/>
      <c r="AO274" s="100"/>
      <c r="AP274" s="100"/>
      <c r="AQ274" s="100"/>
      <c r="AR274" s="100"/>
      <c r="AS274" s="100"/>
      <c r="AT274" s="100"/>
      <c r="AU274" s="100"/>
      <c r="AV274" s="100"/>
      <c r="AW274" s="100"/>
      <c r="AX274" s="100"/>
      <c r="AY274" s="100"/>
      <c r="AZ274" s="100"/>
      <c r="BA274" s="100"/>
      <c r="BB274" s="100"/>
      <c r="BC274" s="100"/>
      <c r="BD274" s="100"/>
      <c r="BE274" s="100"/>
    </row>
    <row r="275" spans="1:57" s="101" customFormat="1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</row>
    <row r="276" spans="1:57" s="101" customFormat="1">
      <c r="A276" s="100"/>
      <c r="B276" s="100"/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</row>
    <row r="277" spans="1:57" s="101" customFormat="1">
      <c r="A277" s="100"/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</row>
    <row r="278" spans="1:57" s="101" customFormat="1">
      <c r="A278" s="100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  <c r="O278" s="100"/>
      <c r="P278" s="100"/>
      <c r="Q278" s="100"/>
      <c r="R278" s="100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</row>
    <row r="279" spans="1:57" s="101" customFormat="1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</row>
    <row r="280" spans="1:57" s="101" customFormat="1">
      <c r="A280" s="100"/>
      <c r="B280" s="100"/>
      <c r="C280" s="100"/>
      <c r="D280" s="100"/>
      <c r="E280" s="100"/>
      <c r="F280" s="100"/>
      <c r="G280" s="100"/>
      <c r="H280" s="100"/>
      <c r="I280" s="100"/>
      <c r="J280" s="100"/>
      <c r="K280" s="100"/>
      <c r="L280" s="100"/>
      <c r="M280" s="100"/>
      <c r="N280" s="100"/>
      <c r="O280" s="100"/>
      <c r="P280" s="100"/>
      <c r="Q280" s="100"/>
      <c r="R280" s="100"/>
      <c r="S280" s="100"/>
      <c r="T280" s="100"/>
      <c r="U280" s="100"/>
      <c r="V280" s="100"/>
      <c r="W280" s="100"/>
      <c r="X280" s="100"/>
      <c r="Y280" s="100"/>
      <c r="Z280" s="100"/>
      <c r="AA280" s="100"/>
      <c r="AB280" s="100"/>
      <c r="AC280" s="100"/>
      <c r="AD280" s="100"/>
      <c r="AE280" s="100"/>
      <c r="AF280" s="100"/>
      <c r="AG280" s="100"/>
      <c r="AH280" s="100"/>
      <c r="AI280" s="100"/>
      <c r="AJ280" s="100"/>
      <c r="AK280" s="100"/>
      <c r="AL280" s="100"/>
      <c r="AM280" s="100"/>
      <c r="AN280" s="100"/>
      <c r="AO280" s="100"/>
      <c r="AP280" s="100"/>
      <c r="AQ280" s="100"/>
      <c r="AR280" s="100"/>
      <c r="AS280" s="100"/>
      <c r="AT280" s="100"/>
      <c r="AU280" s="100"/>
      <c r="AV280" s="100"/>
      <c r="AW280" s="100"/>
      <c r="AX280" s="100"/>
      <c r="AY280" s="100"/>
      <c r="AZ280" s="100"/>
      <c r="BA280" s="100"/>
      <c r="BB280" s="100"/>
      <c r="BC280" s="100"/>
      <c r="BD280" s="100"/>
      <c r="BE280" s="100"/>
    </row>
    <row r="281" spans="1:57" s="101" customFormat="1">
      <c r="A281" s="100"/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  <c r="L281" s="100"/>
      <c r="M281" s="100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0"/>
      <c r="Z281" s="100"/>
      <c r="AA281" s="100"/>
      <c r="AB281" s="100"/>
      <c r="AC281" s="100"/>
      <c r="AD281" s="100"/>
      <c r="AE281" s="100"/>
      <c r="AF281" s="100"/>
      <c r="AG281" s="100"/>
      <c r="AH281" s="100"/>
      <c r="AI281" s="100"/>
      <c r="AJ281" s="100"/>
      <c r="AK281" s="100"/>
      <c r="AL281" s="100"/>
      <c r="AM281" s="100"/>
      <c r="AN281" s="100"/>
      <c r="AO281" s="100"/>
      <c r="AP281" s="100"/>
      <c r="AQ281" s="100"/>
      <c r="AR281" s="100"/>
      <c r="AS281" s="100"/>
      <c r="AT281" s="100"/>
      <c r="AU281" s="100"/>
      <c r="AV281" s="100"/>
      <c r="AW281" s="100"/>
      <c r="AX281" s="100"/>
      <c r="AY281" s="100"/>
      <c r="AZ281" s="100"/>
      <c r="BA281" s="100"/>
      <c r="BB281" s="100"/>
      <c r="BC281" s="100"/>
      <c r="BD281" s="100"/>
      <c r="BE281" s="100"/>
    </row>
    <row r="282" spans="1:57" s="101" customFormat="1">
      <c r="A282" s="100"/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100"/>
      <c r="Q282" s="100"/>
      <c r="R282" s="100"/>
      <c r="S282" s="100"/>
      <c r="T282" s="100"/>
      <c r="U282" s="100"/>
      <c r="V282" s="100"/>
      <c r="W282" s="100"/>
      <c r="X282" s="100"/>
      <c r="Y282" s="100"/>
      <c r="Z282" s="100"/>
      <c r="AA282" s="100"/>
      <c r="AB282" s="100"/>
      <c r="AC282" s="100"/>
      <c r="AD282" s="100"/>
      <c r="AE282" s="100"/>
      <c r="AF282" s="100"/>
      <c r="AG282" s="100"/>
      <c r="AH282" s="100"/>
      <c r="AI282" s="100"/>
      <c r="AJ282" s="100"/>
      <c r="AK282" s="100"/>
      <c r="AL282" s="100"/>
      <c r="AM282" s="100"/>
      <c r="AN282" s="100"/>
      <c r="AO282" s="100"/>
      <c r="AP282" s="100"/>
      <c r="AQ282" s="100"/>
      <c r="AR282" s="100"/>
      <c r="AS282" s="100"/>
      <c r="AT282" s="100"/>
      <c r="AU282" s="100"/>
      <c r="AV282" s="100"/>
      <c r="AW282" s="100"/>
      <c r="AX282" s="100"/>
      <c r="AY282" s="100"/>
      <c r="AZ282" s="100"/>
      <c r="BA282" s="100"/>
      <c r="BB282" s="100"/>
      <c r="BC282" s="100"/>
      <c r="BD282" s="100"/>
      <c r="BE282" s="100"/>
    </row>
    <row r="283" spans="1:57" s="101" customFormat="1">
      <c r="A283" s="100"/>
      <c r="B283" s="100"/>
      <c r="C283" s="100"/>
      <c r="D283" s="100"/>
      <c r="E283" s="100"/>
      <c r="F283" s="100"/>
      <c r="G283" s="100"/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  <c r="AF283" s="100"/>
      <c r="AG283" s="100"/>
      <c r="AH283" s="100"/>
      <c r="AI283" s="100"/>
      <c r="AJ283" s="100"/>
      <c r="AK283" s="100"/>
      <c r="AL283" s="100"/>
      <c r="AM283" s="100"/>
      <c r="AN283" s="100"/>
      <c r="AO283" s="100"/>
      <c r="AP283" s="100"/>
      <c r="AQ283" s="100"/>
      <c r="AR283" s="100"/>
      <c r="AS283" s="100"/>
      <c r="AT283" s="100"/>
      <c r="AU283" s="100"/>
      <c r="AV283" s="100"/>
      <c r="AW283" s="100"/>
      <c r="AX283" s="100"/>
      <c r="AY283" s="100"/>
      <c r="AZ283" s="100"/>
      <c r="BA283" s="100"/>
      <c r="BB283" s="100"/>
      <c r="BC283" s="100"/>
      <c r="BD283" s="100"/>
      <c r="BE283" s="100"/>
    </row>
    <row r="284" spans="1:57" s="101" customFormat="1">
      <c r="A284" s="100"/>
      <c r="B284" s="100"/>
      <c r="C284" s="100"/>
      <c r="D284" s="100"/>
      <c r="E284" s="100"/>
      <c r="F284" s="100"/>
      <c r="G284" s="100"/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  <c r="AF284" s="100"/>
      <c r="AG284" s="100"/>
      <c r="AH284" s="100"/>
      <c r="AI284" s="100"/>
      <c r="AJ284" s="100"/>
      <c r="AK284" s="100"/>
      <c r="AL284" s="100"/>
      <c r="AM284" s="100"/>
      <c r="AN284" s="100"/>
      <c r="AO284" s="100"/>
      <c r="AP284" s="100"/>
      <c r="AQ284" s="100"/>
      <c r="AR284" s="100"/>
      <c r="AS284" s="100"/>
      <c r="AT284" s="100"/>
      <c r="AU284" s="100"/>
      <c r="AV284" s="100"/>
      <c r="AW284" s="100"/>
      <c r="AX284" s="100"/>
      <c r="AY284" s="100"/>
      <c r="AZ284" s="100"/>
      <c r="BA284" s="100"/>
      <c r="BB284" s="100"/>
      <c r="BC284" s="100"/>
      <c r="BD284" s="100"/>
      <c r="BE284" s="100"/>
    </row>
    <row r="285" spans="1:57" s="101" customFormat="1">
      <c r="A285" s="100"/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  <c r="AF285" s="100"/>
      <c r="AG285" s="100"/>
      <c r="AH285" s="100"/>
      <c r="AI285" s="100"/>
      <c r="AJ285" s="100"/>
      <c r="AK285" s="100"/>
      <c r="AL285" s="100"/>
      <c r="AM285" s="100"/>
      <c r="AN285" s="100"/>
      <c r="AO285" s="100"/>
      <c r="AP285" s="100"/>
      <c r="AQ285" s="100"/>
      <c r="AR285" s="100"/>
      <c r="AS285" s="100"/>
      <c r="AT285" s="100"/>
      <c r="AU285" s="100"/>
      <c r="AV285" s="100"/>
      <c r="AW285" s="100"/>
      <c r="AX285" s="100"/>
      <c r="AY285" s="100"/>
      <c r="AZ285" s="100"/>
      <c r="BA285" s="100"/>
      <c r="BB285" s="100"/>
      <c r="BC285" s="100"/>
      <c r="BD285" s="100"/>
      <c r="BE285" s="100"/>
    </row>
    <row r="286" spans="1:57" s="101" customFormat="1">
      <c r="A286" s="100"/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  <c r="L286" s="100"/>
      <c r="M286" s="100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0"/>
      <c r="Z286" s="100"/>
      <c r="AA286" s="100"/>
      <c r="AB286" s="100"/>
      <c r="AC286" s="100"/>
      <c r="AD286" s="100"/>
      <c r="AE286" s="100"/>
      <c r="AF286" s="100"/>
      <c r="AG286" s="100"/>
      <c r="AH286" s="100"/>
      <c r="AI286" s="100"/>
      <c r="AJ286" s="100"/>
      <c r="AK286" s="100"/>
      <c r="AL286" s="100"/>
      <c r="AM286" s="100"/>
      <c r="AN286" s="100"/>
      <c r="AO286" s="100"/>
      <c r="AP286" s="100"/>
      <c r="AQ286" s="100"/>
      <c r="AR286" s="100"/>
      <c r="AS286" s="100"/>
      <c r="AT286" s="100"/>
      <c r="AU286" s="100"/>
      <c r="AV286" s="100"/>
      <c r="AW286" s="100"/>
      <c r="AX286" s="100"/>
      <c r="AY286" s="100"/>
      <c r="AZ286" s="100"/>
      <c r="BA286" s="100"/>
      <c r="BB286" s="100"/>
      <c r="BC286" s="100"/>
      <c r="BD286" s="100"/>
      <c r="BE286" s="100"/>
    </row>
    <row r="287" spans="1:57" s="101" customFormat="1">
      <c r="A287" s="100"/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  <c r="L287" s="100"/>
      <c r="M287" s="100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0"/>
      <c r="Z287" s="100"/>
      <c r="AA287" s="100"/>
      <c r="AB287" s="100"/>
      <c r="AC287" s="100"/>
      <c r="AD287" s="100"/>
      <c r="AE287" s="100"/>
      <c r="AF287" s="100"/>
      <c r="AG287" s="100"/>
      <c r="AH287" s="100"/>
      <c r="AI287" s="100"/>
      <c r="AJ287" s="100"/>
      <c r="AK287" s="100"/>
      <c r="AL287" s="100"/>
      <c r="AM287" s="100"/>
      <c r="AN287" s="100"/>
      <c r="AO287" s="100"/>
      <c r="AP287" s="100"/>
      <c r="AQ287" s="100"/>
      <c r="AR287" s="100"/>
      <c r="AS287" s="100"/>
      <c r="AT287" s="100"/>
      <c r="AU287" s="100"/>
      <c r="AV287" s="100"/>
      <c r="AW287" s="100"/>
      <c r="AX287" s="100"/>
      <c r="AY287" s="100"/>
      <c r="AZ287" s="100"/>
      <c r="BA287" s="100"/>
      <c r="BB287" s="100"/>
      <c r="BC287" s="100"/>
      <c r="BD287" s="100"/>
      <c r="BE287" s="100"/>
    </row>
    <row r="288" spans="1:57" s="101" customFormat="1">
      <c r="A288" s="100"/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0"/>
      <c r="Z288" s="100"/>
      <c r="AA288" s="100"/>
      <c r="AB288" s="100"/>
      <c r="AC288" s="100"/>
      <c r="AD288" s="100"/>
      <c r="AE288" s="100"/>
      <c r="AF288" s="100"/>
      <c r="AG288" s="100"/>
      <c r="AH288" s="100"/>
      <c r="AI288" s="100"/>
      <c r="AJ288" s="100"/>
      <c r="AK288" s="100"/>
      <c r="AL288" s="100"/>
      <c r="AM288" s="100"/>
      <c r="AN288" s="100"/>
      <c r="AO288" s="100"/>
      <c r="AP288" s="100"/>
      <c r="AQ288" s="100"/>
      <c r="AR288" s="100"/>
      <c r="AS288" s="100"/>
      <c r="AT288" s="100"/>
      <c r="AU288" s="100"/>
      <c r="AV288" s="100"/>
      <c r="AW288" s="100"/>
      <c r="AX288" s="100"/>
      <c r="AY288" s="100"/>
      <c r="AZ288" s="100"/>
      <c r="BA288" s="100"/>
      <c r="BB288" s="100"/>
      <c r="BC288" s="100"/>
      <c r="BD288" s="100"/>
      <c r="BE288" s="100"/>
    </row>
    <row r="289" spans="1:57" s="101" customFormat="1">
      <c r="A289" s="100"/>
      <c r="B289" s="100"/>
      <c r="C289" s="100"/>
      <c r="D289" s="100"/>
      <c r="E289" s="100"/>
      <c r="F289" s="100"/>
      <c r="G289" s="100"/>
      <c r="H289" s="100"/>
      <c r="I289" s="100"/>
      <c r="J289" s="100"/>
      <c r="K289" s="100"/>
      <c r="L289" s="100"/>
      <c r="M289" s="100"/>
      <c r="N289" s="100"/>
      <c r="O289" s="100"/>
      <c r="P289" s="100"/>
      <c r="Q289" s="100"/>
      <c r="R289" s="100"/>
      <c r="S289" s="100"/>
      <c r="T289" s="100"/>
      <c r="U289" s="100"/>
      <c r="V289" s="100"/>
      <c r="W289" s="100"/>
      <c r="X289" s="100"/>
      <c r="Y289" s="100"/>
      <c r="Z289" s="100"/>
      <c r="AA289" s="100"/>
      <c r="AB289" s="100"/>
      <c r="AC289" s="100"/>
      <c r="AD289" s="100"/>
      <c r="AE289" s="100"/>
      <c r="AF289" s="100"/>
      <c r="AG289" s="100"/>
      <c r="AH289" s="100"/>
      <c r="AI289" s="100"/>
      <c r="AJ289" s="100"/>
      <c r="AK289" s="100"/>
      <c r="AL289" s="100"/>
      <c r="AM289" s="100"/>
      <c r="AN289" s="100"/>
      <c r="AO289" s="100"/>
      <c r="AP289" s="100"/>
      <c r="AQ289" s="100"/>
      <c r="AR289" s="100"/>
      <c r="AS289" s="100"/>
      <c r="AT289" s="100"/>
      <c r="AU289" s="100"/>
      <c r="AV289" s="100"/>
      <c r="AW289" s="100"/>
      <c r="AX289" s="100"/>
      <c r="AY289" s="100"/>
      <c r="AZ289" s="100"/>
      <c r="BA289" s="100"/>
      <c r="BB289" s="100"/>
      <c r="BC289" s="100"/>
      <c r="BD289" s="100"/>
      <c r="BE289" s="100"/>
    </row>
    <row r="290" spans="1:57" s="101" customFormat="1">
      <c r="A290" s="100"/>
      <c r="B290" s="100"/>
      <c r="C290" s="100"/>
      <c r="D290" s="100"/>
      <c r="E290" s="100"/>
      <c r="F290" s="100"/>
      <c r="G290" s="100"/>
      <c r="H290" s="100"/>
      <c r="I290" s="100"/>
      <c r="J290" s="100"/>
      <c r="K290" s="100"/>
      <c r="L290" s="100"/>
      <c r="M290" s="100"/>
      <c r="N290" s="100"/>
      <c r="O290" s="100"/>
      <c r="P290" s="100"/>
      <c r="Q290" s="100"/>
      <c r="R290" s="100"/>
      <c r="S290" s="100"/>
      <c r="T290" s="100"/>
      <c r="U290" s="100"/>
      <c r="V290" s="100"/>
      <c r="W290" s="100"/>
      <c r="X290" s="100"/>
      <c r="Y290" s="100"/>
      <c r="Z290" s="100"/>
      <c r="AA290" s="100"/>
      <c r="AB290" s="100"/>
      <c r="AC290" s="100"/>
      <c r="AD290" s="100"/>
      <c r="AE290" s="100"/>
      <c r="AF290" s="100"/>
      <c r="AG290" s="100"/>
      <c r="AH290" s="100"/>
      <c r="AI290" s="100"/>
      <c r="AJ290" s="100"/>
      <c r="AK290" s="100"/>
      <c r="AL290" s="100"/>
      <c r="AM290" s="100"/>
      <c r="AN290" s="100"/>
      <c r="AO290" s="100"/>
      <c r="AP290" s="100"/>
      <c r="AQ290" s="100"/>
      <c r="AR290" s="100"/>
      <c r="AS290" s="100"/>
      <c r="AT290" s="100"/>
      <c r="AU290" s="100"/>
      <c r="AV290" s="100"/>
      <c r="AW290" s="100"/>
      <c r="AX290" s="100"/>
      <c r="AY290" s="100"/>
      <c r="AZ290" s="100"/>
      <c r="BA290" s="100"/>
      <c r="BB290" s="100"/>
      <c r="BC290" s="100"/>
      <c r="BD290" s="100"/>
      <c r="BE290" s="100"/>
    </row>
    <row r="291" spans="1:57" s="101" customFormat="1">
      <c r="A291" s="100"/>
      <c r="B291" s="100"/>
      <c r="C291" s="100"/>
      <c r="D291" s="100"/>
      <c r="E291" s="100"/>
      <c r="F291" s="100"/>
      <c r="G291" s="100"/>
      <c r="H291" s="100"/>
      <c r="I291" s="100"/>
      <c r="J291" s="100"/>
      <c r="K291" s="100"/>
      <c r="L291" s="100"/>
      <c r="M291" s="100"/>
      <c r="N291" s="100"/>
      <c r="O291" s="100"/>
      <c r="P291" s="100"/>
      <c r="Q291" s="100"/>
      <c r="R291" s="100"/>
      <c r="S291" s="100"/>
      <c r="T291" s="100"/>
      <c r="U291" s="100"/>
      <c r="V291" s="100"/>
      <c r="W291" s="100"/>
      <c r="X291" s="100"/>
      <c r="Y291" s="100"/>
      <c r="Z291" s="100"/>
      <c r="AA291" s="100"/>
      <c r="AB291" s="100"/>
      <c r="AC291" s="100"/>
      <c r="AD291" s="100"/>
      <c r="AE291" s="100"/>
      <c r="AF291" s="100"/>
      <c r="AG291" s="100"/>
      <c r="AH291" s="100"/>
      <c r="AI291" s="100"/>
      <c r="AJ291" s="100"/>
      <c r="AK291" s="100"/>
      <c r="AL291" s="100"/>
      <c r="AM291" s="100"/>
      <c r="AN291" s="100"/>
      <c r="AO291" s="100"/>
      <c r="AP291" s="100"/>
      <c r="AQ291" s="100"/>
      <c r="AR291" s="100"/>
      <c r="AS291" s="100"/>
      <c r="AT291" s="100"/>
      <c r="AU291" s="100"/>
      <c r="AV291" s="100"/>
      <c r="AW291" s="100"/>
      <c r="AX291" s="100"/>
      <c r="AY291" s="100"/>
      <c r="AZ291" s="100"/>
      <c r="BA291" s="100"/>
      <c r="BB291" s="100"/>
      <c r="BC291" s="100"/>
      <c r="BD291" s="100"/>
      <c r="BE291" s="100"/>
    </row>
    <row r="292" spans="1:57" s="101" customFormat="1">
      <c r="A292" s="100"/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  <c r="L292" s="100"/>
      <c r="M292" s="100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0"/>
      <c r="Z292" s="100"/>
      <c r="AA292" s="100"/>
      <c r="AB292" s="100"/>
      <c r="AC292" s="100"/>
      <c r="AD292" s="100"/>
      <c r="AE292" s="100"/>
      <c r="AF292" s="100"/>
      <c r="AG292" s="100"/>
      <c r="AH292" s="100"/>
      <c r="AI292" s="100"/>
      <c r="AJ292" s="100"/>
      <c r="AK292" s="100"/>
      <c r="AL292" s="100"/>
      <c r="AM292" s="100"/>
      <c r="AN292" s="100"/>
      <c r="AO292" s="100"/>
      <c r="AP292" s="100"/>
      <c r="AQ292" s="100"/>
      <c r="AR292" s="100"/>
      <c r="AS292" s="100"/>
      <c r="AT292" s="100"/>
      <c r="AU292" s="100"/>
      <c r="AV292" s="100"/>
      <c r="AW292" s="100"/>
      <c r="AX292" s="100"/>
      <c r="AY292" s="100"/>
      <c r="AZ292" s="100"/>
      <c r="BA292" s="100"/>
      <c r="BB292" s="100"/>
      <c r="BC292" s="100"/>
      <c r="BD292" s="100"/>
      <c r="BE292" s="100"/>
    </row>
    <row r="293" spans="1:57" s="101" customFormat="1">
      <c r="A293" s="100"/>
      <c r="B293" s="100"/>
      <c r="C293" s="100"/>
      <c r="D293" s="100"/>
      <c r="E293" s="100"/>
      <c r="F293" s="100"/>
      <c r="G293" s="100"/>
      <c r="H293" s="100"/>
      <c r="I293" s="100"/>
      <c r="J293" s="100"/>
      <c r="K293" s="100"/>
      <c r="L293" s="100"/>
      <c r="M293" s="100"/>
      <c r="N293" s="100"/>
      <c r="O293" s="100"/>
      <c r="P293" s="100"/>
      <c r="Q293" s="100"/>
      <c r="R293" s="100"/>
      <c r="S293" s="100"/>
      <c r="T293" s="100"/>
      <c r="U293" s="100"/>
      <c r="V293" s="100"/>
      <c r="W293" s="100"/>
      <c r="X293" s="100"/>
      <c r="Y293" s="100"/>
      <c r="Z293" s="100"/>
      <c r="AA293" s="100"/>
      <c r="AB293" s="100"/>
      <c r="AC293" s="100"/>
      <c r="AD293" s="100"/>
      <c r="AE293" s="100"/>
      <c r="AF293" s="100"/>
      <c r="AG293" s="100"/>
      <c r="AH293" s="100"/>
      <c r="AI293" s="100"/>
      <c r="AJ293" s="100"/>
      <c r="AK293" s="100"/>
      <c r="AL293" s="100"/>
      <c r="AM293" s="100"/>
      <c r="AN293" s="100"/>
      <c r="AO293" s="100"/>
      <c r="AP293" s="100"/>
      <c r="AQ293" s="100"/>
      <c r="AR293" s="100"/>
      <c r="AS293" s="100"/>
      <c r="AT293" s="100"/>
      <c r="AU293" s="100"/>
      <c r="AV293" s="100"/>
      <c r="AW293" s="100"/>
      <c r="AX293" s="100"/>
      <c r="AY293" s="100"/>
      <c r="AZ293" s="100"/>
      <c r="BA293" s="100"/>
      <c r="BB293" s="100"/>
      <c r="BC293" s="100"/>
      <c r="BD293" s="100"/>
      <c r="BE293" s="100"/>
    </row>
    <row r="294" spans="1:57" s="101" customFormat="1">
      <c r="A294" s="100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  <c r="O294" s="100"/>
      <c r="P294" s="100"/>
      <c r="Q294" s="100"/>
      <c r="R294" s="100"/>
      <c r="S294" s="100"/>
      <c r="T294" s="100"/>
      <c r="U294" s="100"/>
      <c r="V294" s="100"/>
      <c r="W294" s="100"/>
      <c r="X294" s="100"/>
      <c r="Y294" s="100"/>
      <c r="Z294" s="100"/>
      <c r="AA294" s="100"/>
      <c r="AB294" s="100"/>
      <c r="AC294" s="100"/>
      <c r="AD294" s="100"/>
      <c r="AE294" s="100"/>
      <c r="AF294" s="100"/>
      <c r="AG294" s="100"/>
      <c r="AH294" s="100"/>
      <c r="AI294" s="100"/>
      <c r="AJ294" s="100"/>
      <c r="AK294" s="100"/>
      <c r="AL294" s="100"/>
      <c r="AM294" s="100"/>
      <c r="AN294" s="100"/>
      <c r="AO294" s="100"/>
      <c r="AP294" s="100"/>
      <c r="AQ294" s="100"/>
      <c r="AR294" s="100"/>
      <c r="AS294" s="100"/>
      <c r="AT294" s="100"/>
      <c r="AU294" s="100"/>
      <c r="AV294" s="100"/>
      <c r="AW294" s="100"/>
      <c r="AX294" s="100"/>
      <c r="AY294" s="100"/>
      <c r="AZ294" s="100"/>
      <c r="BA294" s="100"/>
      <c r="BB294" s="100"/>
      <c r="BC294" s="100"/>
      <c r="BD294" s="100"/>
      <c r="BE294" s="100"/>
    </row>
    <row r="295" spans="1:57" s="101" customFormat="1">
      <c r="A295" s="100"/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0"/>
      <c r="O295" s="100"/>
      <c r="P295" s="100"/>
      <c r="Q295" s="100"/>
      <c r="R295" s="100"/>
      <c r="S295" s="100"/>
      <c r="T295" s="100"/>
      <c r="U295" s="100"/>
      <c r="V295" s="100"/>
      <c r="W295" s="100"/>
      <c r="X295" s="100"/>
      <c r="Y295" s="100"/>
      <c r="Z295" s="100"/>
      <c r="AA295" s="100"/>
      <c r="AB295" s="100"/>
      <c r="AC295" s="100"/>
      <c r="AD295" s="100"/>
      <c r="AE295" s="100"/>
      <c r="AF295" s="100"/>
      <c r="AG295" s="100"/>
      <c r="AH295" s="100"/>
      <c r="AI295" s="100"/>
      <c r="AJ295" s="100"/>
      <c r="AK295" s="100"/>
      <c r="AL295" s="100"/>
      <c r="AM295" s="100"/>
      <c r="AN295" s="100"/>
      <c r="AO295" s="100"/>
      <c r="AP295" s="100"/>
      <c r="AQ295" s="100"/>
      <c r="AR295" s="100"/>
      <c r="AS295" s="100"/>
      <c r="AT295" s="100"/>
      <c r="AU295" s="100"/>
      <c r="AV295" s="100"/>
      <c r="AW295" s="100"/>
      <c r="AX295" s="100"/>
      <c r="AY295" s="100"/>
      <c r="AZ295" s="100"/>
      <c r="BA295" s="100"/>
      <c r="BB295" s="100"/>
      <c r="BC295" s="100"/>
      <c r="BD295" s="100"/>
      <c r="BE295" s="100"/>
    </row>
    <row r="296" spans="1:57" s="101" customFormat="1">
      <c r="A296" s="100"/>
      <c r="B296" s="100"/>
      <c r="C296" s="100"/>
      <c r="D296" s="100"/>
      <c r="E296" s="100"/>
      <c r="F296" s="100"/>
      <c r="G296" s="100"/>
      <c r="H296" s="100"/>
      <c r="I296" s="100"/>
      <c r="J296" s="100"/>
      <c r="K296" s="100"/>
      <c r="L296" s="100"/>
      <c r="M296" s="100"/>
      <c r="N296" s="100"/>
      <c r="O296" s="100"/>
      <c r="P296" s="100"/>
      <c r="Q296" s="100"/>
      <c r="R296" s="100"/>
      <c r="S296" s="100"/>
      <c r="T296" s="100"/>
      <c r="U296" s="100"/>
      <c r="V296" s="100"/>
      <c r="W296" s="100"/>
      <c r="X296" s="100"/>
      <c r="Y296" s="100"/>
      <c r="Z296" s="100"/>
      <c r="AA296" s="100"/>
      <c r="AB296" s="100"/>
      <c r="AC296" s="100"/>
      <c r="AD296" s="100"/>
      <c r="AE296" s="100"/>
      <c r="AF296" s="100"/>
      <c r="AG296" s="100"/>
      <c r="AH296" s="100"/>
      <c r="AI296" s="100"/>
      <c r="AJ296" s="100"/>
      <c r="AK296" s="100"/>
      <c r="AL296" s="100"/>
      <c r="AM296" s="100"/>
      <c r="AN296" s="100"/>
      <c r="AO296" s="100"/>
      <c r="AP296" s="100"/>
      <c r="AQ296" s="100"/>
      <c r="AR296" s="100"/>
      <c r="AS296" s="100"/>
      <c r="AT296" s="100"/>
      <c r="AU296" s="100"/>
      <c r="AV296" s="100"/>
      <c r="AW296" s="100"/>
      <c r="AX296" s="100"/>
      <c r="AY296" s="100"/>
      <c r="AZ296" s="100"/>
      <c r="BA296" s="100"/>
      <c r="BB296" s="100"/>
      <c r="BC296" s="100"/>
      <c r="BD296" s="100"/>
      <c r="BE296" s="100"/>
    </row>
    <row r="297" spans="1:57" s="101" customFormat="1">
      <c r="A297" s="100"/>
      <c r="B297" s="100"/>
      <c r="C297" s="100"/>
      <c r="D297" s="100"/>
      <c r="E297" s="100"/>
      <c r="F297" s="100"/>
      <c r="G297" s="100"/>
      <c r="H297" s="100"/>
      <c r="I297" s="100"/>
      <c r="J297" s="100"/>
      <c r="K297" s="100"/>
      <c r="L297" s="100"/>
      <c r="M297" s="100"/>
      <c r="N297" s="100"/>
      <c r="O297" s="100"/>
      <c r="P297" s="100"/>
      <c r="Q297" s="100"/>
      <c r="R297" s="100"/>
      <c r="S297" s="100"/>
      <c r="T297" s="100"/>
      <c r="U297" s="100"/>
      <c r="V297" s="100"/>
      <c r="W297" s="100"/>
      <c r="X297" s="100"/>
      <c r="Y297" s="100"/>
      <c r="Z297" s="100"/>
      <c r="AA297" s="100"/>
      <c r="AB297" s="100"/>
      <c r="AC297" s="100"/>
      <c r="AD297" s="100"/>
      <c r="AE297" s="100"/>
      <c r="AF297" s="100"/>
      <c r="AG297" s="100"/>
      <c r="AH297" s="100"/>
      <c r="AI297" s="100"/>
      <c r="AJ297" s="100"/>
      <c r="AK297" s="100"/>
      <c r="AL297" s="100"/>
      <c r="AM297" s="100"/>
      <c r="AN297" s="100"/>
      <c r="AO297" s="100"/>
      <c r="AP297" s="100"/>
      <c r="AQ297" s="100"/>
      <c r="AR297" s="100"/>
      <c r="AS297" s="100"/>
      <c r="AT297" s="100"/>
      <c r="AU297" s="100"/>
      <c r="AV297" s="100"/>
      <c r="AW297" s="100"/>
      <c r="AX297" s="100"/>
      <c r="AY297" s="100"/>
      <c r="AZ297" s="100"/>
      <c r="BA297" s="100"/>
      <c r="BB297" s="100"/>
      <c r="BC297" s="100"/>
      <c r="BD297" s="100"/>
      <c r="BE297" s="100"/>
    </row>
    <row r="298" spans="1:57" s="101" customFormat="1">
      <c r="A298" s="100"/>
      <c r="B298" s="100"/>
      <c r="C298" s="100"/>
      <c r="D298" s="100"/>
      <c r="E298" s="100"/>
      <c r="F298" s="100"/>
      <c r="G298" s="100"/>
      <c r="H298" s="100"/>
      <c r="I298" s="100"/>
      <c r="J298" s="100"/>
      <c r="K298" s="100"/>
      <c r="L298" s="100"/>
      <c r="M298" s="100"/>
      <c r="N298" s="100"/>
      <c r="O298" s="100"/>
      <c r="P298" s="100"/>
      <c r="Q298" s="100"/>
      <c r="R298" s="100"/>
      <c r="S298" s="100"/>
      <c r="T298" s="100"/>
      <c r="U298" s="100"/>
      <c r="V298" s="100"/>
      <c r="W298" s="100"/>
      <c r="X298" s="100"/>
      <c r="Y298" s="100"/>
      <c r="Z298" s="100"/>
      <c r="AA298" s="100"/>
      <c r="AB298" s="100"/>
      <c r="AC298" s="100"/>
      <c r="AD298" s="100"/>
      <c r="AE298" s="100"/>
      <c r="AF298" s="100"/>
      <c r="AG298" s="100"/>
      <c r="AH298" s="100"/>
      <c r="AI298" s="100"/>
      <c r="AJ298" s="100"/>
      <c r="AK298" s="100"/>
      <c r="AL298" s="100"/>
      <c r="AM298" s="100"/>
      <c r="AN298" s="100"/>
      <c r="AO298" s="100"/>
      <c r="AP298" s="100"/>
      <c r="AQ298" s="100"/>
      <c r="AR298" s="100"/>
      <c r="AS298" s="100"/>
      <c r="AT298" s="100"/>
      <c r="AU298" s="100"/>
      <c r="AV298" s="100"/>
      <c r="AW298" s="100"/>
      <c r="AX298" s="100"/>
      <c r="AY298" s="100"/>
      <c r="AZ298" s="100"/>
      <c r="BA298" s="100"/>
      <c r="BB298" s="100"/>
      <c r="BC298" s="100"/>
      <c r="BD298" s="100"/>
      <c r="BE298" s="100"/>
    </row>
  </sheetData>
  <phoneticPr fontId="19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F102"/>
  <sheetViews>
    <sheetView workbookViewId="0"/>
  </sheetViews>
  <sheetFormatPr defaultRowHeight="12"/>
  <cols>
    <col min="3" max="4" width="5.7109375" bestFit="1" customWidth="1"/>
    <col min="5" max="5" width="10.7109375" bestFit="1" customWidth="1"/>
    <col min="6" max="6" width="6.7109375" bestFit="1" customWidth="1"/>
    <col min="9" max="10" width="9.140625" style="31"/>
    <col min="11" max="11" width="9.7109375" style="31" bestFit="1" customWidth="1"/>
    <col min="12" max="20" width="9.140625" style="3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10</v>
      </c>
      <c r="G1" s="31">
        <f>VLOOKUP(G2,列!$C$3:$D$59,2,FALSE)</f>
        <v>9</v>
      </c>
      <c r="I1" s="205" t="s">
        <v>459</v>
      </c>
    </row>
    <row r="2" spans="1:58">
      <c r="E2" t="s">
        <v>149</v>
      </c>
      <c r="F2" t="s">
        <v>150</v>
      </c>
      <c r="G2" s="31" t="s">
        <v>151</v>
      </c>
      <c r="I2" s="205" t="s">
        <v>465</v>
      </c>
      <c r="R2" s="208" t="str">
        <f>CHAR(10)</f>
        <v xml:space="preserve">
</v>
      </c>
    </row>
    <row r="3" spans="1:58">
      <c r="B3" t="s">
        <v>37</v>
      </c>
      <c r="F3" s="185"/>
      <c r="G3" s="185" t="s">
        <v>450</v>
      </c>
      <c r="I3" s="31" t="s">
        <v>474</v>
      </c>
    </row>
    <row r="4" spans="1:58">
      <c r="F4" s="47"/>
      <c r="G4" s="77">
        <v>2</v>
      </c>
    </row>
    <row r="5" spans="1:58" ht="12" customHeight="1">
      <c r="C5" s="234" t="s">
        <v>18</v>
      </c>
      <c r="D5" s="236" t="s">
        <v>25</v>
      </c>
      <c r="E5" s="238" t="s">
        <v>21</v>
      </c>
      <c r="F5" s="240" t="s">
        <v>144</v>
      </c>
      <c r="G5" s="242" t="s">
        <v>279</v>
      </c>
    </row>
    <row r="6" spans="1:58">
      <c r="C6" s="235"/>
      <c r="D6" s="237"/>
      <c r="E6" s="239"/>
      <c r="F6" s="241"/>
      <c r="G6" s="243"/>
    </row>
    <row r="7" spans="1:58">
      <c r="C7" s="14"/>
      <c r="D7" s="8"/>
      <c r="E7" s="10" t="s">
        <v>80</v>
      </c>
      <c r="F7" s="4"/>
      <c r="G7" s="243"/>
    </row>
    <row r="8" spans="1:58">
      <c r="C8" s="4"/>
      <c r="D8" s="8"/>
      <c r="E8" s="11" t="s">
        <v>390</v>
      </c>
      <c r="F8" s="41" t="s">
        <v>145</v>
      </c>
      <c r="G8" s="148"/>
    </row>
    <row r="9" spans="1:58">
      <c r="A9">
        <f>MATCH(B9,'mat2'!$F$1:$F$196,0)</f>
        <v>19</v>
      </c>
      <c r="B9">
        <v>1</v>
      </c>
      <c r="C9" s="7" t="str">
        <f>VLOOKUP($A$9-1,'mat2'!$A$1:$BE$400,C$1,FALSE)</f>
        <v>MA</v>
      </c>
      <c r="D9" s="7" t="str">
        <f>VLOOKUP($A$9-1,'mat2'!$A$1:$BE$400,D$1,FALSE)</f>
        <v>XHED</v>
      </c>
      <c r="E9" s="7" t="str">
        <f>VLOOKUP($A$9-1,'mat2'!$A$1:$BE$400,E$1,FALSE)</f>
        <v>RHO</v>
      </c>
      <c r="F9" s="15" t="str">
        <f>VLOOKUP($A$9-1,'mat2'!$A$1:$BE$400,F$1,FALSE)</f>
        <v>WIDTH</v>
      </c>
      <c r="G9" s="15" t="str">
        <f>VLOOKUP($A$9-1,'mat2'!$A$1:$BE$400,G$1,FALSE)</f>
        <v>L</v>
      </c>
      <c r="I9" s="206">
        <f>IF($B$9&gt;=10000,0,IF($B$9&gt;=1000,1,IF($B$9&gt;=100,2,IF($B$9&gt;=10,3,4))))</f>
        <v>4</v>
      </c>
      <c r="K9" s="204"/>
    </row>
    <row r="10" spans="1:58">
      <c r="A10">
        <f>A9</f>
        <v>19</v>
      </c>
      <c r="C10" s="3">
        <f>VLOOKUP($A10,'mat2'!$A$1:$BE$400,C$1,FALSE)</f>
        <v>30</v>
      </c>
      <c r="D10" s="3" t="str">
        <f>VLOOKUP($A10,'mat2'!$A$1:$BE$400,D$1,FALSE)</f>
        <v>海</v>
      </c>
      <c r="E10" s="34">
        <f>VLOOKUP($A10,'mat2'!$A$1:$BE$400,E$1,FALSE)</f>
        <v>1</v>
      </c>
      <c r="F10" s="34">
        <f>VLOOKUP($A10,'mat2'!$A$1:$BE$400,F$1,FALSE)</f>
        <v>5</v>
      </c>
      <c r="G10" s="70">
        <f>IF(VLOOKUP($A10,'mat2'!$A$1:$BE$400,G$1,FALSE)=0,1,VLOOKUP($A10,'mat2'!$A$1:$BE$400,G$1,FALSE))</f>
        <v>2</v>
      </c>
      <c r="I10" s="206" t="str">
        <f>K10&amp;$R$2&amp;$I$3&amp;$R$2&amp;L10&amp;$R$2&amp;$I$2</f>
        <v xml:space="preserve">   30    1 海###海
#------RHO----L-----WIDTH
    1.0000    2    5.0000
#---+----+----+----+----+----+----+----+----+----+----+----+----+----+----+----+</v>
      </c>
      <c r="J10" s="206">
        <f>IF($C10&gt;=10000,0,IF($C10&gt;=1000,1,IF($C10&gt;=100,2,IF($C10&gt;=10,3,4))))</f>
        <v>3</v>
      </c>
      <c r="K10" s="209" t="str">
        <f>REPT(" ",J10)&amp;FIXED($C10,0,1)&amp;REPT(" ",$I$9)&amp;FIXED($B$9,0,1)&amp;" "&amp;$D10&amp;"###"&amp;D10</f>
        <v xml:space="preserve">   30    1 海###海</v>
      </c>
      <c r="L10" s="207" t="str">
        <f>RIGHT(REPT(" ",10)&amp;TEXT($E10,"####0.0000"),10)&amp;RIGHT(REPT(" ",5)&amp;TEXT($G10,"####0"),5)&amp;RIGHT(REPT(" ",10)&amp;TEXT($F10,"####0.0000"),10)</f>
        <v xml:space="preserve">    1.0000    2    5.0000</v>
      </c>
      <c r="S10" s="132"/>
      <c r="T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5.0000       2.0    0.0000----+----+    3.0000   1 海###海 0.0000E+0 0.0000E+0</v>
      </c>
    </row>
    <row r="11" spans="1:58">
      <c r="F11" s="47"/>
      <c r="S11" s="132"/>
      <c r="T11" s="132"/>
    </row>
    <row r="12" spans="1:58">
      <c r="C12" s="47" t="s">
        <v>449</v>
      </c>
      <c r="S12" s="132"/>
      <c r="T12" s="132"/>
    </row>
    <row r="13" spans="1:58">
      <c r="S13" s="132"/>
      <c r="T13" s="132"/>
    </row>
    <row r="14" spans="1:58">
      <c r="C14" s="47" t="s">
        <v>452</v>
      </c>
      <c r="S14" s="132"/>
      <c r="T14" s="132"/>
    </row>
    <row r="15" spans="1:58">
      <c r="S15" s="132"/>
      <c r="T15" s="132"/>
    </row>
    <row r="16" spans="1:58">
      <c r="S16" s="132"/>
      <c r="T16" s="132"/>
    </row>
    <row r="17" spans="19:20">
      <c r="S17" s="132"/>
      <c r="T17" s="132"/>
    </row>
    <row r="18" spans="19:20">
      <c r="S18" s="132"/>
      <c r="T18" s="132"/>
    </row>
    <row r="19" spans="19:20">
      <c r="S19" s="132"/>
      <c r="T19" s="132"/>
    </row>
    <row r="20" spans="19:20">
      <c r="S20" s="132"/>
      <c r="T20" s="132"/>
    </row>
    <row r="21" spans="19:20">
      <c r="S21" s="132"/>
      <c r="T21" s="132"/>
    </row>
    <row r="22" spans="19:20">
      <c r="S22" s="132"/>
      <c r="T22" s="132"/>
    </row>
    <row r="23" spans="19:20">
      <c r="S23" s="132"/>
      <c r="T23" s="132"/>
    </row>
    <row r="24" spans="19:20">
      <c r="S24" s="132"/>
      <c r="T24" s="132"/>
    </row>
    <row r="25" spans="19:20">
      <c r="S25" s="132"/>
      <c r="T25" s="132"/>
    </row>
    <row r="26" spans="19:20">
      <c r="S26" s="132"/>
      <c r="T26" s="132"/>
    </row>
    <row r="27" spans="19:20">
      <c r="S27" s="132"/>
      <c r="T27" s="132"/>
    </row>
    <row r="28" spans="19:20">
      <c r="S28" s="132"/>
      <c r="T28" s="132"/>
    </row>
    <row r="29" spans="19:20">
      <c r="S29" s="132"/>
      <c r="T29" s="132"/>
    </row>
    <row r="30" spans="19:20">
      <c r="S30" s="132"/>
      <c r="T30" s="132"/>
    </row>
    <row r="31" spans="19:20">
      <c r="S31" s="132"/>
      <c r="T31" s="132"/>
    </row>
    <row r="32" spans="19:20">
      <c r="S32" s="132"/>
      <c r="T32" s="132"/>
    </row>
    <row r="33" spans="19:20">
      <c r="S33" s="132"/>
      <c r="T33" s="132"/>
    </row>
    <row r="34" spans="19:20">
      <c r="S34" s="132"/>
      <c r="T34" s="132"/>
    </row>
    <row r="35" spans="19:20">
      <c r="S35" s="132"/>
      <c r="T35" s="132"/>
    </row>
    <row r="36" spans="19:20">
      <c r="S36" s="132"/>
      <c r="T36" s="132"/>
    </row>
    <row r="37" spans="19:20">
      <c r="S37" s="132"/>
      <c r="T37" s="132"/>
    </row>
    <row r="38" spans="19:20">
      <c r="S38" s="132"/>
      <c r="T38" s="132"/>
    </row>
    <row r="39" spans="19:20">
      <c r="S39" s="132"/>
      <c r="T39" s="132"/>
    </row>
    <row r="40" spans="19:20">
      <c r="S40" s="132"/>
      <c r="T40" s="132"/>
    </row>
    <row r="41" spans="19:20">
      <c r="S41" s="132"/>
      <c r="T41" s="132"/>
    </row>
    <row r="42" spans="19:20">
      <c r="S42" s="132"/>
      <c r="T42" s="132"/>
    </row>
    <row r="43" spans="19:20">
      <c r="S43" s="132"/>
      <c r="T43" s="132"/>
    </row>
    <row r="44" spans="19:20">
      <c r="S44" s="132"/>
      <c r="T44" s="132"/>
    </row>
    <row r="45" spans="19:20">
      <c r="S45" s="132"/>
      <c r="T45" s="132"/>
    </row>
    <row r="46" spans="19:20">
      <c r="S46" s="132"/>
      <c r="T46" s="132"/>
    </row>
    <row r="47" spans="19:20">
      <c r="S47" s="132"/>
      <c r="T47" s="132"/>
    </row>
    <row r="48" spans="19:20">
      <c r="S48" s="132"/>
      <c r="T48" s="132"/>
    </row>
    <row r="49" spans="19:20">
      <c r="S49" s="132"/>
      <c r="T49" s="132"/>
    </row>
    <row r="50" spans="19:20">
      <c r="S50" s="132"/>
      <c r="T50" s="132"/>
    </row>
    <row r="51" spans="19:20">
      <c r="S51" s="132"/>
      <c r="T51" s="132"/>
    </row>
    <row r="52" spans="19:20">
      <c r="S52" s="132"/>
      <c r="T52" s="132"/>
    </row>
    <row r="53" spans="19:20">
      <c r="S53" s="132"/>
      <c r="T53" s="132"/>
    </row>
    <row r="54" spans="19:20">
      <c r="S54" s="132"/>
      <c r="T54" s="132"/>
    </row>
    <row r="81" spans="9:20"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</row>
    <row r="82" spans="9:20"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</row>
    <row r="83" spans="9:20"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</row>
    <row r="84" spans="9:20"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</row>
    <row r="85" spans="9:20"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</row>
    <row r="86" spans="9:20"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</row>
    <row r="87" spans="9:20"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</row>
    <row r="88" spans="9:20"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</row>
    <row r="89" spans="9:20"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</row>
    <row r="90" spans="9:20"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</row>
    <row r="91" spans="9:20"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</row>
    <row r="92" spans="9:20"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</row>
    <row r="93" spans="9:20"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</row>
    <row r="94" spans="9:20"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</row>
    <row r="95" spans="9:20"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</row>
    <row r="96" spans="9:20"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</row>
    <row r="97" spans="9:20"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</row>
    <row r="98" spans="9:20"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</row>
    <row r="99" spans="9:20"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</row>
    <row r="100" spans="9:20"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</row>
    <row r="101" spans="9:20"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</row>
    <row r="102" spans="9:20"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</row>
  </sheetData>
  <mergeCells count="5">
    <mergeCell ref="C5:C6"/>
    <mergeCell ref="D5:D6"/>
    <mergeCell ref="E5:E6"/>
    <mergeCell ref="F5:F6"/>
    <mergeCell ref="G5:G7"/>
  </mergeCells>
  <phoneticPr fontId="1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F102"/>
  <sheetViews>
    <sheetView workbookViewId="0"/>
  </sheetViews>
  <sheetFormatPr defaultRowHeight="12"/>
  <cols>
    <col min="3" max="3" width="5.7109375" bestFit="1" customWidth="1"/>
    <col min="4" max="4" width="22.5703125" customWidth="1"/>
    <col min="5" max="5" width="10.7109375" bestFit="1" customWidth="1"/>
    <col min="6" max="6" width="11" customWidth="1"/>
    <col min="7" max="7" width="11.140625" customWidth="1"/>
    <col min="8" max="8" width="10.7109375" bestFit="1" customWidth="1"/>
    <col min="9" max="9" width="10.5703125" customWidth="1"/>
    <col min="10" max="10" width="12.5703125" customWidth="1"/>
    <col min="13" max="17" width="10.7109375" bestFit="1" customWidth="1"/>
    <col min="18" max="18" width="5.7109375" bestFit="1" customWidth="1"/>
    <col min="19" max="19" width="5.7109375" style="31" bestFit="1" customWidth="1"/>
    <col min="20" max="21" width="9.140625" style="31"/>
    <col min="22" max="22" width="9.7109375" style="31" bestFit="1" customWidth="1"/>
    <col min="23" max="31" width="9.140625" style="31"/>
  </cols>
  <sheetData>
    <row r="1" spans="1:58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17</v>
      </c>
      <c r="L1">
        <f>VLOOKUP(L2,列!$C$3:$D$59,2,FALSE)</f>
        <v>15</v>
      </c>
      <c r="M1" s="31">
        <f>VLOOKUP(M2,列!$C$3:$D$59,2,FALSE)</f>
        <v>14</v>
      </c>
      <c r="N1">
        <f>VLOOKUP(N2,列!$C$3:$D$59,2,FALSE)</f>
        <v>18</v>
      </c>
      <c r="O1">
        <f>VLOOKUP(O2,列!$C$3:$D$59,2,FALSE)</f>
        <v>19</v>
      </c>
      <c r="P1">
        <f>VLOOKUP(P2,列!$C$3:$D$59,2,FALSE)</f>
        <v>20</v>
      </c>
      <c r="Q1" s="31">
        <f>VLOOKUP(Q2,列!$C$3:$D$59,2,FALSE)</f>
        <v>21</v>
      </c>
      <c r="R1" s="31">
        <f>VLOOKUP(R2,列!$C$3:$D$59,2,FALSE)</f>
        <v>16</v>
      </c>
      <c r="T1" s="205" t="s">
        <v>459</v>
      </c>
    </row>
    <row r="2" spans="1:58">
      <c r="E2" t="s">
        <v>100</v>
      </c>
      <c r="F2" t="s">
        <v>101</v>
      </c>
      <c r="G2" t="s">
        <v>99</v>
      </c>
      <c r="H2" t="s">
        <v>102</v>
      </c>
      <c r="I2" t="s">
        <v>103</v>
      </c>
      <c r="J2" t="s">
        <v>104</v>
      </c>
      <c r="K2" t="s">
        <v>108</v>
      </c>
      <c r="L2" t="s">
        <v>216</v>
      </c>
      <c r="M2" s="31" t="s">
        <v>164</v>
      </c>
      <c r="N2" t="s">
        <v>109</v>
      </c>
      <c r="O2" t="s">
        <v>110</v>
      </c>
      <c r="P2" t="s">
        <v>111</v>
      </c>
      <c r="Q2" s="31" t="s">
        <v>192</v>
      </c>
      <c r="R2" s="31" t="s">
        <v>152</v>
      </c>
      <c r="T2" s="205" t="s">
        <v>465</v>
      </c>
      <c r="AC2" s="208" t="str">
        <f>CHAR(10)</f>
        <v xml:space="preserve">
</v>
      </c>
    </row>
    <row r="3" spans="1:58">
      <c r="B3" t="s">
        <v>29</v>
      </c>
      <c r="M3" s="31"/>
      <c r="Q3" s="31"/>
      <c r="R3" s="31"/>
      <c r="T3" s="31" t="s">
        <v>477</v>
      </c>
    </row>
    <row r="4" spans="1:58">
      <c r="M4" s="31"/>
      <c r="Q4" s="31"/>
      <c r="R4" s="31"/>
      <c r="T4" s="31" t="s">
        <v>478</v>
      </c>
    </row>
    <row r="5" spans="1:58" ht="12" customHeight="1">
      <c r="C5" s="234" t="s">
        <v>18</v>
      </c>
      <c r="D5" s="236" t="s">
        <v>25</v>
      </c>
      <c r="E5" s="236" t="s">
        <v>19</v>
      </c>
      <c r="F5" s="236" t="s">
        <v>20</v>
      </c>
      <c r="G5" s="238" t="s">
        <v>21</v>
      </c>
      <c r="H5" s="236" t="s">
        <v>22</v>
      </c>
      <c r="I5" s="236" t="s">
        <v>30</v>
      </c>
      <c r="J5" s="236" t="s">
        <v>33</v>
      </c>
      <c r="K5" s="240" t="s">
        <v>144</v>
      </c>
      <c r="L5" s="244" t="s">
        <v>169</v>
      </c>
      <c r="M5" s="242" t="s">
        <v>279</v>
      </c>
      <c r="N5" s="246" t="s">
        <v>275</v>
      </c>
      <c r="O5" s="247"/>
      <c r="P5" s="248"/>
      <c r="Q5" s="242" t="s">
        <v>317</v>
      </c>
      <c r="R5" s="242"/>
      <c r="S5" s="242"/>
    </row>
    <row r="6" spans="1:58">
      <c r="C6" s="235"/>
      <c r="D6" s="237"/>
      <c r="E6" s="237"/>
      <c r="F6" s="237"/>
      <c r="G6" s="239"/>
      <c r="H6" s="237"/>
      <c r="I6" s="237"/>
      <c r="J6" s="237"/>
      <c r="K6" s="241"/>
      <c r="L6" s="245"/>
      <c r="M6" s="243"/>
      <c r="N6" s="242" t="s">
        <v>278</v>
      </c>
      <c r="O6" s="161"/>
      <c r="P6" s="161"/>
      <c r="Q6" s="243"/>
      <c r="R6" s="243"/>
      <c r="S6" s="243"/>
    </row>
    <row r="7" spans="1:58" ht="12" customHeight="1">
      <c r="C7" s="22"/>
      <c r="D7" s="8"/>
      <c r="E7" s="10" t="s">
        <v>4</v>
      </c>
      <c r="F7" s="10" t="s">
        <v>5</v>
      </c>
      <c r="G7" s="10" t="s">
        <v>80</v>
      </c>
      <c r="H7" s="10" t="s">
        <v>6</v>
      </c>
      <c r="I7" s="10" t="s">
        <v>31</v>
      </c>
      <c r="J7" s="10" t="s">
        <v>315</v>
      </c>
      <c r="K7" s="4"/>
      <c r="L7" s="80"/>
      <c r="M7" s="243"/>
      <c r="N7" s="243"/>
      <c r="O7" s="153" t="s">
        <v>92</v>
      </c>
      <c r="P7" s="153" t="s">
        <v>292</v>
      </c>
      <c r="Q7" s="243"/>
      <c r="R7" s="243"/>
      <c r="S7" s="243"/>
    </row>
    <row r="8" spans="1:58" ht="12" customHeight="1">
      <c r="B8" s="137" t="s">
        <v>229</v>
      </c>
      <c r="C8" s="4"/>
      <c r="D8" s="8"/>
      <c r="E8" s="10" t="s">
        <v>388</v>
      </c>
      <c r="F8" s="10"/>
      <c r="G8" s="11" t="s">
        <v>390</v>
      </c>
      <c r="H8" s="10" t="s">
        <v>24</v>
      </c>
      <c r="I8" s="7" t="s">
        <v>32</v>
      </c>
      <c r="J8" s="10"/>
      <c r="K8" s="41" t="s">
        <v>145</v>
      </c>
      <c r="L8" s="121"/>
      <c r="M8" s="148"/>
      <c r="N8" s="153"/>
      <c r="O8" s="153"/>
      <c r="P8" s="153"/>
      <c r="Q8" s="156"/>
      <c r="R8" s="188"/>
      <c r="S8" s="161"/>
    </row>
    <row r="9" spans="1:58">
      <c r="A9" t="e">
        <f>MATCH(B9,'mat2'!$F$1:$F$196,0)</f>
        <v>#N/A</v>
      </c>
      <c r="B9" s="103">
        <v>2</v>
      </c>
      <c r="C9" s="7" t="e">
        <f>VLOOKUP($A$9-1,'mat2'!$A$1:$BE$400,C$1,FALSE)</f>
        <v>#N/A</v>
      </c>
      <c r="D9" s="12" t="e">
        <f>VLOOKUP($A$9-1,'mat2'!$A$1:$BE$400,D$1,FALSE)</f>
        <v>#N/A</v>
      </c>
      <c r="E9" s="12" t="e">
        <f>VLOOKUP($A$9-1,'mat2'!$A$1:$BE$400,E$1,FALSE)</f>
        <v>#N/A</v>
      </c>
      <c r="F9" s="12" t="e">
        <f>VLOOKUP($A$9-1,'mat2'!$A$1:$BE$400,F$1,FALSE)</f>
        <v>#N/A</v>
      </c>
      <c r="G9" s="12" t="e">
        <f>VLOOKUP($A$9-1,'mat2'!$A$1:$BE$400,G$1,FALSE)</f>
        <v>#N/A</v>
      </c>
      <c r="H9" s="12" t="e">
        <f>VLOOKUP($A$9-1,'mat2'!$A$1:$BE$400,H$1,FALSE)</f>
        <v>#N/A</v>
      </c>
      <c r="I9" s="15" t="e">
        <f>VLOOKUP($A$9-1,'mat2'!$A$1:$BE$400,I$1,FALSE)</f>
        <v>#N/A</v>
      </c>
      <c r="J9" s="12" t="e">
        <f>VLOOKUP($A$9-1,'mat2'!$A$1:$BE$400,J$1,FALSE)</f>
        <v>#N/A</v>
      </c>
      <c r="K9" s="15" t="e">
        <f>VLOOKUP($A$9-1,'mat2'!$A$1:$BE$400,K$1,FALSE)</f>
        <v>#N/A</v>
      </c>
      <c r="L9" s="15" t="e">
        <f>VLOOKUP($A$9-1,'mat2'!$A$1:$BE$400,L$1,FALSE)</f>
        <v>#N/A</v>
      </c>
      <c r="M9" s="15" t="e">
        <f>VLOOKUP($A$9-1,'mat2'!$A$1:$BE$400,M$1,FALSE)</f>
        <v>#N/A</v>
      </c>
      <c r="N9" s="155" t="e">
        <f>VLOOKUP($A$9-1,'mat2'!$A$1:$BE$400,N$1,FALSE)</f>
        <v>#N/A</v>
      </c>
      <c r="O9" s="155" t="e">
        <f>VLOOKUP($A$9-1,'mat2'!$A$1:$BE$400,O$1,FALSE)</f>
        <v>#N/A</v>
      </c>
      <c r="P9" s="155" t="e">
        <f>VLOOKUP($A$9-1,'mat2'!$A$1:$BE$400,P$1,FALSE)</f>
        <v>#N/A</v>
      </c>
      <c r="Q9" s="15" t="e">
        <f>VLOOKUP($A$9-1,'mat2'!$A$1:$BE$400,Q$1,FALSE)</f>
        <v>#N/A</v>
      </c>
      <c r="R9" s="15" t="e">
        <f>VLOOKUP($A$9-1,'mat2'!$A$1:$BE$400,R$1,FALSE)</f>
        <v>#N/A</v>
      </c>
      <c r="S9" s="222" t="s">
        <v>456</v>
      </c>
      <c r="T9" s="206">
        <f>IF($B$9&gt;=10000,0,IF($B$9&gt;=1000,1,IF($B$9&gt;=100,2,IF($B$9&gt;=10,3,4))))</f>
        <v>4</v>
      </c>
      <c r="V9" s="204"/>
    </row>
    <row r="10" spans="1:58">
      <c r="A10" t="e">
        <f>A9</f>
        <v>#N/A</v>
      </c>
      <c r="B10" s="136">
        <v>1</v>
      </c>
      <c r="C10" s="37" t="e">
        <f>VLOOKUP($A10,'mat2'!$A$1:$BE$400,C$1,FALSE)</f>
        <v>#N/A</v>
      </c>
      <c r="D10" s="37" t="e">
        <f>VLOOKUP($A10,'mat2'!$A$1:$BE$400,D$1,FALSE)</f>
        <v>#N/A</v>
      </c>
      <c r="E10" s="17" t="e">
        <f>VLOOKUP($A10,'mat2'!$A$1:$BE$400,E$1,FALSE)</f>
        <v>#N/A</v>
      </c>
      <c r="F10" s="35" t="e">
        <f>VLOOKUP($A10,'mat2'!$A$1:$BE$400,F$1,FALSE)</f>
        <v>#N/A</v>
      </c>
      <c r="G10" s="36" t="e">
        <f>VLOOKUP($A10,'mat2'!$A$1:$BE$400,G$1,FALSE)</f>
        <v>#N/A</v>
      </c>
      <c r="H10" s="107" t="e">
        <f>VLOOKUP($A10,'mat2'!$A$1:$BE$400,H$1,FALSE)</f>
        <v>#N/A</v>
      </c>
      <c r="I10" s="107" t="e">
        <f>VLOOKUP($A10,'mat2'!$A$1:$BE$400,I$1,FALSE)</f>
        <v>#N/A</v>
      </c>
      <c r="J10" s="35" t="e">
        <f>VLOOKUP($A10,'mat2'!$A$1:$BE$400,J$1,FALSE)</f>
        <v>#N/A</v>
      </c>
      <c r="K10" s="34" t="e">
        <f>VLOOKUP($A10,'mat2'!$A$1:$BE$400,K$1,FALSE)</f>
        <v>#N/A</v>
      </c>
      <c r="L10" s="46" t="e">
        <f>VLOOKUP($A10,'mat2'!$A$1:$BE$400,L$1,FALSE)</f>
        <v>#N/A</v>
      </c>
      <c r="M10" s="70" t="e">
        <f>VLOOKUP($A10,'mat2'!$A$1:$BE$400,M$1,FALSE)</f>
        <v>#N/A</v>
      </c>
      <c r="N10" s="70" t="e">
        <f>VLOOKUP($A10,'mat2'!$A$1:$BE$400,N$1,FALSE)</f>
        <v>#N/A</v>
      </c>
      <c r="O10" s="106" t="e">
        <f>VLOOKUP($A10,'mat2'!$A$1:$BE$400,O$1,FALSE)</f>
        <v>#N/A</v>
      </c>
      <c r="P10" s="106" t="e">
        <f>VLOOKUP($A10,'mat2'!$A$1:$BE$400,P$1,FALSE)</f>
        <v>#N/A</v>
      </c>
      <c r="Q10" s="70" t="e">
        <f>VLOOKUP($A10,'mat2'!$A$1:$BE$400,Q$1,FALSE)</f>
        <v>#N/A</v>
      </c>
      <c r="R10" s="70" t="e">
        <f>VLOOKUP($A10,'mat2'!$A$1:$BE$400,R$1,FALSE)</f>
        <v>#N/A</v>
      </c>
      <c r="S10" s="193">
        <v>1</v>
      </c>
      <c r="T10" s="206" t="e">
        <f>V10&amp;$AC$2&amp;$T$3&amp;$AC$2&amp;W10&amp;$AC$2&amp;$T$4&amp;$AC$2&amp;X10&amp;$AC$2&amp;$T$2</f>
        <v>#N/A</v>
      </c>
      <c r="U10" s="206" t="e">
        <f>IF($C10&gt;=10000,0,IF($C10&gt;=1000,1,IF($C10&gt;=100,2,IF($C10&gt;=10,3,4))))</f>
        <v>#N/A</v>
      </c>
      <c r="V10" s="209" t="e">
        <f>REPT(" ",U10)&amp;FIXED($C10,0,1)&amp;REPT(" ",$T$9)&amp;FIXED($B$9,0,1)&amp;" "&amp;$D10&amp;"###"&amp;D10</f>
        <v>#N/A</v>
      </c>
      <c r="W10" s="207" t="e">
        <f t="shared" ref="W10:W26" si="0">RIGHT(REPT(" ",10)&amp;TEXT($E10,"0.0000E+0"),10)&amp;RIGHT(REPT(" ",10)&amp;TEXT($F10,"####0.0000"),10)&amp;RIGHT(REPT(" ",10)&amp;TEXT($G10,"####0.0000"),10)&amp;RIGHT(REPT(" ",10)&amp;TEXT($H10,"0.0000E+0"),10)&amp;RIGHT(REPT(" ",10)&amp;TEXT($I10,"0.0000E+0"),10)&amp;RIGHT(REPT(" ",10)&amp;TEXT($J10,"####0.0000"),10)&amp;RIGHT(REPT(" ",5)&amp;TEXT($M10,"####0"),5)&amp;RIGHT(REPT(" ",5)&amp;TEXT($L10,"####0"),5)&amp;RIGHT(REPT(" ",5)&amp;TEXT($N10,"####0"),5)&amp;RIGHT(REPT(" ",5)&amp;TEXT($S10,"####0"),5)</f>
        <v>#N/A</v>
      </c>
      <c r="X10" s="212" t="e">
        <f t="shared" ref="X10:X26" si="1">RIGHT(REPT(" ",10)&amp;TEXT($K10,"####0.0000"),10)&amp;RIGHT(REPT(" ",10)&amp;TEXT($O10,"0.0000E+0"),10)&amp;RIGHT(REPT(" ",10)&amp;TEXT($P10,"0.0000E+0"),10)&amp;RIGHT(REPT(" ",5)&amp;TEXT(R10,"####0"),5)&amp;RIGHT(REPT(" ",5)&amp;TEXT(Q10,"####0"),5)</f>
        <v>#N/A</v>
      </c>
      <c r="AC10" s="132"/>
      <c r="AD10" s="132"/>
      <c r="AE10" s="132"/>
      <c r="BF10" t="e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#N/A</v>
      </c>
    </row>
    <row r="11" spans="1:58">
      <c r="A11" t="e">
        <f>A10+1</f>
        <v>#N/A</v>
      </c>
      <c r="B11" s="136">
        <f>B10+1</f>
        <v>2</v>
      </c>
      <c r="C11" s="37" t="e">
        <f>VLOOKUP($A11,'mat2'!$A$1:$BE$400,C$1,FALSE)</f>
        <v>#N/A</v>
      </c>
      <c r="D11" s="37" t="e">
        <f>VLOOKUP($A11,'mat2'!$A$1:$BE$400,D$1,FALSE)</f>
        <v>#N/A</v>
      </c>
      <c r="E11" s="17" t="e">
        <f>VLOOKUP($A11,'mat2'!$A$1:$BE$400,E$1,FALSE)</f>
        <v>#N/A</v>
      </c>
      <c r="F11" s="35" t="e">
        <f>VLOOKUP($A11,'mat2'!$A$1:$BE$400,F$1,FALSE)</f>
        <v>#N/A</v>
      </c>
      <c r="G11" s="36" t="e">
        <f>VLOOKUP($A11,'mat2'!$A$1:$BE$400,G$1,FALSE)</f>
        <v>#N/A</v>
      </c>
      <c r="H11" s="107" t="e">
        <f>VLOOKUP($A11,'mat2'!$A$1:$BE$400,H$1,FALSE)</f>
        <v>#N/A</v>
      </c>
      <c r="I11" s="107" t="e">
        <f>VLOOKUP($A11,'mat2'!$A$1:$BE$400,I$1,FALSE)</f>
        <v>#N/A</v>
      </c>
      <c r="J11" s="35" t="e">
        <f>VLOOKUP($A11,'mat2'!$A$1:$BE$400,J$1,FALSE)</f>
        <v>#N/A</v>
      </c>
      <c r="K11" s="34" t="e">
        <f>VLOOKUP($A11,'mat2'!$A$1:$BE$400,K$1,FALSE)</f>
        <v>#N/A</v>
      </c>
      <c r="L11" s="46" t="e">
        <f>VLOOKUP($A11,'mat2'!$A$1:$BE$400,L$1,FALSE)</f>
        <v>#N/A</v>
      </c>
      <c r="M11" s="70" t="e">
        <f>VLOOKUP($A11,'mat2'!$A$1:$BE$400,M$1,FALSE)</f>
        <v>#N/A</v>
      </c>
      <c r="N11" s="70" t="e">
        <f>VLOOKUP($A11,'mat2'!$A$1:$BE$400,N$1,FALSE)</f>
        <v>#N/A</v>
      </c>
      <c r="O11" s="106" t="e">
        <f>VLOOKUP($A11,'mat2'!$A$1:$BE$400,O$1,FALSE)</f>
        <v>#N/A</v>
      </c>
      <c r="P11" s="106" t="e">
        <f>VLOOKUP($A11,'mat2'!$A$1:$BE$400,P$1,FALSE)</f>
        <v>#N/A</v>
      </c>
      <c r="Q11" s="70" t="e">
        <f>VLOOKUP($A11,'mat2'!$A$1:$BE$400,Q$1,FALSE)</f>
        <v>#N/A</v>
      </c>
      <c r="R11" s="70" t="e">
        <f>VLOOKUP($A11,'mat2'!$A$1:$BE$400,R$1,FALSE)</f>
        <v>#N/A</v>
      </c>
      <c r="S11" s="193">
        <v>1</v>
      </c>
      <c r="T11" s="206" t="e">
        <f t="shared" ref="T11:T26" si="2">V11&amp;$AC$2&amp;$T$3&amp;$AC$2&amp;W11&amp;$AC$2&amp;$T$4&amp;$AC$2&amp;X11&amp;$AC$2&amp;$T$2</f>
        <v>#N/A</v>
      </c>
      <c r="U11" s="206" t="e">
        <f t="shared" ref="U11:U26" si="3">IF($C11&gt;=10000,0,IF($C11&gt;=1000,1,IF($C11&gt;=100,2,IF($C11&gt;=10,3,4))))</f>
        <v>#N/A</v>
      </c>
      <c r="V11" s="209" t="e">
        <f t="shared" ref="V11:V26" si="4">REPT(" ",U11)&amp;FIXED($C11,0,1)&amp;REPT(" ",$T$9)&amp;FIXED($B$9,0,1)&amp;" "&amp;$D11&amp;"###"&amp;D11</f>
        <v>#N/A</v>
      </c>
      <c r="W11" s="207" t="e">
        <f t="shared" si="0"/>
        <v>#N/A</v>
      </c>
      <c r="X11" s="212" t="e">
        <f t="shared" si="1"/>
        <v>#N/A</v>
      </c>
      <c r="AC11" s="132"/>
      <c r="AD11" s="132"/>
      <c r="AE11" s="132"/>
    </row>
    <row r="12" spans="1:58">
      <c r="A12" t="e">
        <f t="shared" ref="A12:A26" si="5">A11+1</f>
        <v>#N/A</v>
      </c>
      <c r="B12" s="136">
        <f t="shared" ref="B12:B26" si="6">B11+1</f>
        <v>3</v>
      </c>
      <c r="C12" s="37" t="e">
        <f>VLOOKUP($A12,'mat2'!$A$1:$BE$400,C$1,FALSE)</f>
        <v>#N/A</v>
      </c>
      <c r="D12" s="37" t="e">
        <f>VLOOKUP($A12,'mat2'!$A$1:$BE$400,D$1,FALSE)</f>
        <v>#N/A</v>
      </c>
      <c r="E12" s="17" t="e">
        <f>VLOOKUP($A12,'mat2'!$A$1:$BE$400,E$1,FALSE)</f>
        <v>#N/A</v>
      </c>
      <c r="F12" s="35" t="e">
        <f>VLOOKUP($A12,'mat2'!$A$1:$BE$400,F$1,FALSE)</f>
        <v>#N/A</v>
      </c>
      <c r="G12" s="36" t="e">
        <f>VLOOKUP($A12,'mat2'!$A$1:$BE$400,G$1,FALSE)</f>
        <v>#N/A</v>
      </c>
      <c r="H12" s="107" t="e">
        <f>VLOOKUP($A12,'mat2'!$A$1:$BE$400,H$1,FALSE)</f>
        <v>#N/A</v>
      </c>
      <c r="I12" s="107" t="e">
        <f>VLOOKUP($A12,'mat2'!$A$1:$BE$400,I$1,FALSE)</f>
        <v>#N/A</v>
      </c>
      <c r="J12" s="35" t="e">
        <f>VLOOKUP($A12,'mat2'!$A$1:$BE$400,J$1,FALSE)</f>
        <v>#N/A</v>
      </c>
      <c r="K12" s="34" t="e">
        <f>VLOOKUP($A12,'mat2'!$A$1:$BE$400,K$1,FALSE)</f>
        <v>#N/A</v>
      </c>
      <c r="L12" s="46" t="e">
        <f>VLOOKUP($A12,'mat2'!$A$1:$BE$400,L$1,FALSE)</f>
        <v>#N/A</v>
      </c>
      <c r="M12" s="70" t="e">
        <f>VLOOKUP($A12,'mat2'!$A$1:$BE$400,M$1,FALSE)</f>
        <v>#N/A</v>
      </c>
      <c r="N12" s="70" t="e">
        <f>VLOOKUP($A12,'mat2'!$A$1:$BE$400,N$1,FALSE)</f>
        <v>#N/A</v>
      </c>
      <c r="O12" s="106" t="e">
        <f>VLOOKUP($A12,'mat2'!$A$1:$BE$400,O$1,FALSE)</f>
        <v>#N/A</v>
      </c>
      <c r="P12" s="106" t="e">
        <f>VLOOKUP($A12,'mat2'!$A$1:$BE$400,P$1,FALSE)</f>
        <v>#N/A</v>
      </c>
      <c r="Q12" s="70" t="e">
        <f>VLOOKUP($A12,'mat2'!$A$1:$BE$400,Q$1,FALSE)</f>
        <v>#N/A</v>
      </c>
      <c r="R12" s="70" t="e">
        <f>VLOOKUP($A12,'mat2'!$A$1:$BE$400,R$1,FALSE)</f>
        <v>#N/A</v>
      </c>
      <c r="S12" s="193">
        <v>1</v>
      </c>
      <c r="T12" s="206" t="e">
        <f t="shared" si="2"/>
        <v>#N/A</v>
      </c>
      <c r="U12" s="206" t="e">
        <f t="shared" si="3"/>
        <v>#N/A</v>
      </c>
      <c r="V12" s="209" t="e">
        <f t="shared" si="4"/>
        <v>#N/A</v>
      </c>
      <c r="W12" s="207" t="e">
        <f t="shared" si="0"/>
        <v>#N/A</v>
      </c>
      <c r="X12" s="212" t="e">
        <f t="shared" si="1"/>
        <v>#N/A</v>
      </c>
      <c r="AC12" s="132"/>
      <c r="AD12" s="132"/>
      <c r="AE12" s="132"/>
    </row>
    <row r="13" spans="1:58">
      <c r="A13" t="e">
        <f t="shared" si="5"/>
        <v>#N/A</v>
      </c>
      <c r="B13" s="136">
        <f t="shared" si="6"/>
        <v>4</v>
      </c>
      <c r="C13" s="37" t="e">
        <f>VLOOKUP($A13,'mat2'!$A$1:$BE$400,C$1,FALSE)</f>
        <v>#N/A</v>
      </c>
      <c r="D13" s="37" t="e">
        <f>VLOOKUP($A13,'mat2'!$A$1:$BE$400,D$1,FALSE)</f>
        <v>#N/A</v>
      </c>
      <c r="E13" s="17" t="e">
        <f>VLOOKUP($A13,'mat2'!$A$1:$BE$400,E$1,FALSE)</f>
        <v>#N/A</v>
      </c>
      <c r="F13" s="35" t="e">
        <f>VLOOKUP($A13,'mat2'!$A$1:$BE$400,F$1,FALSE)</f>
        <v>#N/A</v>
      </c>
      <c r="G13" s="36" t="e">
        <f>VLOOKUP($A13,'mat2'!$A$1:$BE$400,G$1,FALSE)</f>
        <v>#N/A</v>
      </c>
      <c r="H13" s="107" t="e">
        <f>VLOOKUP($A13,'mat2'!$A$1:$BE$400,H$1,FALSE)</f>
        <v>#N/A</v>
      </c>
      <c r="I13" s="107" t="e">
        <f>VLOOKUP($A13,'mat2'!$A$1:$BE$400,I$1,FALSE)</f>
        <v>#N/A</v>
      </c>
      <c r="J13" s="35" t="e">
        <f>VLOOKUP($A13,'mat2'!$A$1:$BE$400,J$1,FALSE)</f>
        <v>#N/A</v>
      </c>
      <c r="K13" s="34" t="e">
        <f>VLOOKUP($A13,'mat2'!$A$1:$BE$400,K$1,FALSE)</f>
        <v>#N/A</v>
      </c>
      <c r="L13" s="46" t="e">
        <f>VLOOKUP($A13,'mat2'!$A$1:$BE$400,L$1,FALSE)</f>
        <v>#N/A</v>
      </c>
      <c r="M13" s="70" t="e">
        <f>VLOOKUP($A13,'mat2'!$A$1:$BE$400,M$1,FALSE)</f>
        <v>#N/A</v>
      </c>
      <c r="N13" s="70" t="e">
        <f>VLOOKUP($A13,'mat2'!$A$1:$BE$400,N$1,FALSE)</f>
        <v>#N/A</v>
      </c>
      <c r="O13" s="106" t="e">
        <f>VLOOKUP($A13,'mat2'!$A$1:$BE$400,O$1,FALSE)</f>
        <v>#N/A</v>
      </c>
      <c r="P13" s="106" t="e">
        <f>VLOOKUP($A13,'mat2'!$A$1:$BE$400,P$1,FALSE)</f>
        <v>#N/A</v>
      </c>
      <c r="Q13" s="70" t="e">
        <f>VLOOKUP($A13,'mat2'!$A$1:$BE$400,Q$1,FALSE)</f>
        <v>#N/A</v>
      </c>
      <c r="R13" s="70" t="e">
        <f>VLOOKUP($A13,'mat2'!$A$1:$BE$400,R$1,FALSE)</f>
        <v>#N/A</v>
      </c>
      <c r="S13" s="193">
        <v>1</v>
      </c>
      <c r="T13" s="206" t="e">
        <f t="shared" si="2"/>
        <v>#N/A</v>
      </c>
      <c r="U13" s="206" t="e">
        <f t="shared" si="3"/>
        <v>#N/A</v>
      </c>
      <c r="V13" s="209" t="e">
        <f t="shared" si="4"/>
        <v>#N/A</v>
      </c>
      <c r="W13" s="207" t="e">
        <f t="shared" si="0"/>
        <v>#N/A</v>
      </c>
      <c r="X13" s="212" t="e">
        <f t="shared" si="1"/>
        <v>#N/A</v>
      </c>
      <c r="AC13" s="132"/>
      <c r="AD13" s="132"/>
      <c r="AE13" s="132"/>
    </row>
    <row r="14" spans="1:58">
      <c r="A14" t="e">
        <f t="shared" si="5"/>
        <v>#N/A</v>
      </c>
      <c r="B14" s="136">
        <f t="shared" si="6"/>
        <v>5</v>
      </c>
      <c r="C14" s="37" t="e">
        <f>VLOOKUP($A14,'mat2'!$A$1:$BE$400,C$1,FALSE)</f>
        <v>#N/A</v>
      </c>
      <c r="D14" s="37" t="e">
        <f>VLOOKUP($A14,'mat2'!$A$1:$BE$400,D$1,FALSE)</f>
        <v>#N/A</v>
      </c>
      <c r="E14" s="17" t="e">
        <f>VLOOKUP($A14,'mat2'!$A$1:$BE$400,E$1,FALSE)</f>
        <v>#N/A</v>
      </c>
      <c r="F14" s="35" t="e">
        <f>VLOOKUP($A14,'mat2'!$A$1:$BE$400,F$1,FALSE)</f>
        <v>#N/A</v>
      </c>
      <c r="G14" s="36" t="e">
        <f>VLOOKUP($A14,'mat2'!$A$1:$BE$400,G$1,FALSE)</f>
        <v>#N/A</v>
      </c>
      <c r="H14" s="107" t="e">
        <f>VLOOKUP($A14,'mat2'!$A$1:$BE$400,H$1,FALSE)</f>
        <v>#N/A</v>
      </c>
      <c r="I14" s="107" t="e">
        <f>VLOOKUP($A14,'mat2'!$A$1:$BE$400,I$1,FALSE)</f>
        <v>#N/A</v>
      </c>
      <c r="J14" s="35" t="e">
        <f>VLOOKUP($A14,'mat2'!$A$1:$BE$400,J$1,FALSE)</f>
        <v>#N/A</v>
      </c>
      <c r="K14" s="34" t="e">
        <f>VLOOKUP($A14,'mat2'!$A$1:$BE$400,K$1,FALSE)</f>
        <v>#N/A</v>
      </c>
      <c r="L14" s="46" t="e">
        <f>VLOOKUP($A14,'mat2'!$A$1:$BE$400,L$1,FALSE)</f>
        <v>#N/A</v>
      </c>
      <c r="M14" s="70" t="e">
        <f>VLOOKUP($A14,'mat2'!$A$1:$BE$400,M$1,FALSE)</f>
        <v>#N/A</v>
      </c>
      <c r="N14" s="70" t="e">
        <f>VLOOKUP($A14,'mat2'!$A$1:$BE$400,N$1,FALSE)</f>
        <v>#N/A</v>
      </c>
      <c r="O14" s="106" t="e">
        <f>VLOOKUP($A14,'mat2'!$A$1:$BE$400,O$1,FALSE)</f>
        <v>#N/A</v>
      </c>
      <c r="P14" s="106" t="e">
        <f>VLOOKUP($A14,'mat2'!$A$1:$BE$400,P$1,FALSE)</f>
        <v>#N/A</v>
      </c>
      <c r="Q14" s="70" t="e">
        <f>VLOOKUP($A14,'mat2'!$A$1:$BE$400,Q$1,FALSE)</f>
        <v>#N/A</v>
      </c>
      <c r="R14" s="70" t="e">
        <f>VLOOKUP($A14,'mat2'!$A$1:$BE$400,R$1,FALSE)</f>
        <v>#N/A</v>
      </c>
      <c r="S14" s="193">
        <v>1</v>
      </c>
      <c r="T14" s="206" t="e">
        <f t="shared" si="2"/>
        <v>#N/A</v>
      </c>
      <c r="U14" s="206" t="e">
        <f t="shared" si="3"/>
        <v>#N/A</v>
      </c>
      <c r="V14" s="209" t="e">
        <f t="shared" si="4"/>
        <v>#N/A</v>
      </c>
      <c r="W14" s="207" t="e">
        <f t="shared" si="0"/>
        <v>#N/A</v>
      </c>
      <c r="X14" s="212" t="e">
        <f t="shared" si="1"/>
        <v>#N/A</v>
      </c>
      <c r="AC14" s="132"/>
      <c r="AD14" s="132"/>
      <c r="AE14" s="132"/>
    </row>
    <row r="15" spans="1:58">
      <c r="A15" t="e">
        <f t="shared" si="5"/>
        <v>#N/A</v>
      </c>
      <c r="B15" s="136">
        <f t="shared" si="6"/>
        <v>6</v>
      </c>
      <c r="C15" s="37" t="e">
        <f>VLOOKUP($A15,'mat2'!$A$1:$BE$400,C$1,FALSE)</f>
        <v>#N/A</v>
      </c>
      <c r="D15" s="37" t="e">
        <f>VLOOKUP($A15,'mat2'!$A$1:$BE$400,D$1,FALSE)</f>
        <v>#N/A</v>
      </c>
      <c r="E15" s="17" t="e">
        <f>VLOOKUP($A15,'mat2'!$A$1:$BE$400,E$1,FALSE)</f>
        <v>#N/A</v>
      </c>
      <c r="F15" s="35" t="e">
        <f>VLOOKUP($A15,'mat2'!$A$1:$BE$400,F$1,FALSE)</f>
        <v>#N/A</v>
      </c>
      <c r="G15" s="36" t="e">
        <f>VLOOKUP($A15,'mat2'!$A$1:$BE$400,G$1,FALSE)</f>
        <v>#N/A</v>
      </c>
      <c r="H15" s="107" t="e">
        <f>VLOOKUP($A15,'mat2'!$A$1:$BE$400,H$1,FALSE)</f>
        <v>#N/A</v>
      </c>
      <c r="I15" s="107" t="e">
        <f>VLOOKUP($A15,'mat2'!$A$1:$BE$400,I$1,FALSE)</f>
        <v>#N/A</v>
      </c>
      <c r="J15" s="35" t="e">
        <f>VLOOKUP($A15,'mat2'!$A$1:$BE$400,J$1,FALSE)</f>
        <v>#N/A</v>
      </c>
      <c r="K15" s="34" t="e">
        <f>VLOOKUP($A15,'mat2'!$A$1:$BE$400,K$1,FALSE)</f>
        <v>#N/A</v>
      </c>
      <c r="L15" s="46" t="e">
        <f>VLOOKUP($A15,'mat2'!$A$1:$BE$400,L$1,FALSE)</f>
        <v>#N/A</v>
      </c>
      <c r="M15" s="70" t="e">
        <f>VLOOKUP($A15,'mat2'!$A$1:$BE$400,M$1,FALSE)</f>
        <v>#N/A</v>
      </c>
      <c r="N15" s="70" t="e">
        <f>VLOOKUP($A15,'mat2'!$A$1:$BE$400,N$1,FALSE)</f>
        <v>#N/A</v>
      </c>
      <c r="O15" s="106" t="e">
        <f>VLOOKUP($A15,'mat2'!$A$1:$BE$400,O$1,FALSE)</f>
        <v>#N/A</v>
      </c>
      <c r="P15" s="106" t="e">
        <f>VLOOKUP($A15,'mat2'!$A$1:$BE$400,P$1,FALSE)</f>
        <v>#N/A</v>
      </c>
      <c r="Q15" s="70" t="e">
        <f>VLOOKUP($A15,'mat2'!$A$1:$BE$400,Q$1,FALSE)</f>
        <v>#N/A</v>
      </c>
      <c r="R15" s="70" t="e">
        <f>VLOOKUP($A15,'mat2'!$A$1:$BE$400,R$1,FALSE)</f>
        <v>#N/A</v>
      </c>
      <c r="S15" s="193">
        <v>1</v>
      </c>
      <c r="T15" s="206" t="e">
        <f t="shared" si="2"/>
        <v>#N/A</v>
      </c>
      <c r="U15" s="206" t="e">
        <f t="shared" si="3"/>
        <v>#N/A</v>
      </c>
      <c r="V15" s="209" t="e">
        <f t="shared" si="4"/>
        <v>#N/A</v>
      </c>
      <c r="W15" s="207" t="e">
        <f t="shared" si="0"/>
        <v>#N/A</v>
      </c>
      <c r="X15" s="212" t="e">
        <f t="shared" si="1"/>
        <v>#N/A</v>
      </c>
      <c r="AC15" s="132"/>
      <c r="AD15" s="132"/>
      <c r="AE15" s="132"/>
    </row>
    <row r="16" spans="1:58">
      <c r="A16" t="e">
        <f t="shared" si="5"/>
        <v>#N/A</v>
      </c>
      <c r="B16" s="136">
        <f t="shared" si="6"/>
        <v>7</v>
      </c>
      <c r="C16" s="37" t="e">
        <f>VLOOKUP($A16,'mat2'!$A$1:$BE$400,C$1,FALSE)</f>
        <v>#N/A</v>
      </c>
      <c r="D16" s="37" t="e">
        <f>VLOOKUP($A16,'mat2'!$A$1:$BE$400,D$1,FALSE)</f>
        <v>#N/A</v>
      </c>
      <c r="E16" s="17" t="e">
        <f>VLOOKUP($A16,'mat2'!$A$1:$BE$400,E$1,FALSE)</f>
        <v>#N/A</v>
      </c>
      <c r="F16" s="35" t="e">
        <f>VLOOKUP($A16,'mat2'!$A$1:$BE$400,F$1,FALSE)</f>
        <v>#N/A</v>
      </c>
      <c r="G16" s="36" t="e">
        <f>VLOOKUP($A16,'mat2'!$A$1:$BE$400,G$1,FALSE)</f>
        <v>#N/A</v>
      </c>
      <c r="H16" s="107" t="e">
        <f>VLOOKUP($A16,'mat2'!$A$1:$BE$400,H$1,FALSE)</f>
        <v>#N/A</v>
      </c>
      <c r="I16" s="107" t="e">
        <f>VLOOKUP($A16,'mat2'!$A$1:$BE$400,I$1,FALSE)</f>
        <v>#N/A</v>
      </c>
      <c r="J16" s="35" t="e">
        <f>VLOOKUP($A16,'mat2'!$A$1:$BE$400,J$1,FALSE)</f>
        <v>#N/A</v>
      </c>
      <c r="K16" s="34" t="e">
        <f>VLOOKUP($A16,'mat2'!$A$1:$BE$400,K$1,FALSE)</f>
        <v>#N/A</v>
      </c>
      <c r="L16" s="46" t="e">
        <f>VLOOKUP($A16,'mat2'!$A$1:$BE$400,L$1,FALSE)</f>
        <v>#N/A</v>
      </c>
      <c r="M16" s="70" t="e">
        <f>VLOOKUP($A16,'mat2'!$A$1:$BE$400,M$1,FALSE)</f>
        <v>#N/A</v>
      </c>
      <c r="N16" s="70" t="e">
        <f>VLOOKUP($A16,'mat2'!$A$1:$BE$400,N$1,FALSE)</f>
        <v>#N/A</v>
      </c>
      <c r="O16" s="106" t="e">
        <f>VLOOKUP($A16,'mat2'!$A$1:$BE$400,O$1,FALSE)</f>
        <v>#N/A</v>
      </c>
      <c r="P16" s="106" t="e">
        <f>VLOOKUP($A16,'mat2'!$A$1:$BE$400,P$1,FALSE)</f>
        <v>#N/A</v>
      </c>
      <c r="Q16" s="70" t="e">
        <f>VLOOKUP($A16,'mat2'!$A$1:$BE$400,Q$1,FALSE)</f>
        <v>#N/A</v>
      </c>
      <c r="R16" s="70" t="e">
        <f>VLOOKUP($A16,'mat2'!$A$1:$BE$400,R$1,FALSE)</f>
        <v>#N/A</v>
      </c>
      <c r="S16" s="193">
        <v>1</v>
      </c>
      <c r="T16" s="206" t="e">
        <f t="shared" si="2"/>
        <v>#N/A</v>
      </c>
      <c r="U16" s="206" t="e">
        <f t="shared" si="3"/>
        <v>#N/A</v>
      </c>
      <c r="V16" s="209" t="e">
        <f t="shared" si="4"/>
        <v>#N/A</v>
      </c>
      <c r="W16" s="207" t="e">
        <f t="shared" si="0"/>
        <v>#N/A</v>
      </c>
      <c r="X16" s="212" t="e">
        <f t="shared" si="1"/>
        <v>#N/A</v>
      </c>
      <c r="AC16" s="132"/>
      <c r="AD16" s="132"/>
      <c r="AE16" s="132"/>
    </row>
    <row r="17" spans="1:31">
      <c r="A17" t="e">
        <f t="shared" si="5"/>
        <v>#N/A</v>
      </c>
      <c r="B17" s="136">
        <f t="shared" si="6"/>
        <v>8</v>
      </c>
      <c r="C17" s="37" t="e">
        <f>VLOOKUP($A17,'mat2'!$A$1:$BE$400,C$1,FALSE)</f>
        <v>#N/A</v>
      </c>
      <c r="D17" s="37" t="e">
        <f>VLOOKUP($A17,'mat2'!$A$1:$BE$400,D$1,FALSE)</f>
        <v>#N/A</v>
      </c>
      <c r="E17" s="17" t="e">
        <f>VLOOKUP($A17,'mat2'!$A$1:$BE$400,E$1,FALSE)</f>
        <v>#N/A</v>
      </c>
      <c r="F17" s="35" t="e">
        <f>VLOOKUP($A17,'mat2'!$A$1:$BE$400,F$1,FALSE)</f>
        <v>#N/A</v>
      </c>
      <c r="G17" s="36" t="e">
        <f>VLOOKUP($A17,'mat2'!$A$1:$BE$400,G$1,FALSE)</f>
        <v>#N/A</v>
      </c>
      <c r="H17" s="107" t="e">
        <f>VLOOKUP($A17,'mat2'!$A$1:$BE$400,H$1,FALSE)</f>
        <v>#N/A</v>
      </c>
      <c r="I17" s="107" t="e">
        <f>VLOOKUP($A17,'mat2'!$A$1:$BE$400,I$1,FALSE)</f>
        <v>#N/A</v>
      </c>
      <c r="J17" s="35" t="e">
        <f>VLOOKUP($A17,'mat2'!$A$1:$BE$400,J$1,FALSE)</f>
        <v>#N/A</v>
      </c>
      <c r="K17" s="34" t="e">
        <f>VLOOKUP($A17,'mat2'!$A$1:$BE$400,K$1,FALSE)</f>
        <v>#N/A</v>
      </c>
      <c r="L17" s="46" t="e">
        <f>VLOOKUP($A17,'mat2'!$A$1:$BE$400,L$1,FALSE)</f>
        <v>#N/A</v>
      </c>
      <c r="M17" s="70" t="e">
        <f>VLOOKUP($A17,'mat2'!$A$1:$BE$400,M$1,FALSE)</f>
        <v>#N/A</v>
      </c>
      <c r="N17" s="70" t="e">
        <f>VLOOKUP($A17,'mat2'!$A$1:$BE$400,N$1,FALSE)</f>
        <v>#N/A</v>
      </c>
      <c r="O17" s="106" t="e">
        <f>VLOOKUP($A17,'mat2'!$A$1:$BE$400,O$1,FALSE)</f>
        <v>#N/A</v>
      </c>
      <c r="P17" s="106" t="e">
        <f>VLOOKUP($A17,'mat2'!$A$1:$BE$400,P$1,FALSE)</f>
        <v>#N/A</v>
      </c>
      <c r="Q17" s="70" t="e">
        <f>VLOOKUP($A17,'mat2'!$A$1:$BE$400,Q$1,FALSE)</f>
        <v>#N/A</v>
      </c>
      <c r="R17" s="70" t="e">
        <f>VLOOKUP($A17,'mat2'!$A$1:$BE$400,R$1,FALSE)</f>
        <v>#N/A</v>
      </c>
      <c r="S17" s="193">
        <v>1</v>
      </c>
      <c r="T17" s="206" t="e">
        <f t="shared" si="2"/>
        <v>#N/A</v>
      </c>
      <c r="U17" s="206" t="e">
        <f t="shared" si="3"/>
        <v>#N/A</v>
      </c>
      <c r="V17" s="209" t="e">
        <f t="shared" si="4"/>
        <v>#N/A</v>
      </c>
      <c r="W17" s="207" t="e">
        <f t="shared" si="0"/>
        <v>#N/A</v>
      </c>
      <c r="X17" s="212" t="e">
        <f t="shared" si="1"/>
        <v>#N/A</v>
      </c>
      <c r="AC17" s="132"/>
      <c r="AD17" s="132"/>
      <c r="AE17" s="132"/>
    </row>
    <row r="18" spans="1:31">
      <c r="A18" t="e">
        <f t="shared" si="5"/>
        <v>#N/A</v>
      </c>
      <c r="B18" s="136">
        <f t="shared" si="6"/>
        <v>9</v>
      </c>
      <c r="C18" s="37" t="e">
        <f>VLOOKUP($A18,'mat2'!$A$1:$BE$400,C$1,FALSE)</f>
        <v>#N/A</v>
      </c>
      <c r="D18" s="37" t="e">
        <f>VLOOKUP($A18,'mat2'!$A$1:$BE$400,D$1,FALSE)</f>
        <v>#N/A</v>
      </c>
      <c r="E18" s="17" t="e">
        <f>VLOOKUP($A18,'mat2'!$A$1:$BE$400,E$1,FALSE)</f>
        <v>#N/A</v>
      </c>
      <c r="F18" s="35" t="e">
        <f>VLOOKUP($A18,'mat2'!$A$1:$BE$400,F$1,FALSE)</f>
        <v>#N/A</v>
      </c>
      <c r="G18" s="36" t="e">
        <f>VLOOKUP($A18,'mat2'!$A$1:$BE$400,G$1,FALSE)</f>
        <v>#N/A</v>
      </c>
      <c r="H18" s="107" t="e">
        <f>VLOOKUP($A18,'mat2'!$A$1:$BE$400,H$1,FALSE)</f>
        <v>#N/A</v>
      </c>
      <c r="I18" s="107" t="e">
        <f>VLOOKUP($A18,'mat2'!$A$1:$BE$400,I$1,FALSE)</f>
        <v>#N/A</v>
      </c>
      <c r="J18" s="35" t="e">
        <f>VLOOKUP($A18,'mat2'!$A$1:$BE$400,J$1,FALSE)</f>
        <v>#N/A</v>
      </c>
      <c r="K18" s="34" t="e">
        <f>VLOOKUP($A18,'mat2'!$A$1:$BE$400,K$1,FALSE)</f>
        <v>#N/A</v>
      </c>
      <c r="L18" s="46" t="e">
        <f>VLOOKUP($A18,'mat2'!$A$1:$BE$400,L$1,FALSE)</f>
        <v>#N/A</v>
      </c>
      <c r="M18" s="70" t="e">
        <f>VLOOKUP($A18,'mat2'!$A$1:$BE$400,M$1,FALSE)</f>
        <v>#N/A</v>
      </c>
      <c r="N18" s="70" t="e">
        <f>VLOOKUP($A18,'mat2'!$A$1:$BE$400,N$1,FALSE)</f>
        <v>#N/A</v>
      </c>
      <c r="O18" s="106" t="e">
        <f>VLOOKUP($A18,'mat2'!$A$1:$BE$400,O$1,FALSE)</f>
        <v>#N/A</v>
      </c>
      <c r="P18" s="106" t="e">
        <f>VLOOKUP($A18,'mat2'!$A$1:$BE$400,P$1,FALSE)</f>
        <v>#N/A</v>
      </c>
      <c r="Q18" s="70" t="e">
        <f>VLOOKUP($A18,'mat2'!$A$1:$BE$400,Q$1,FALSE)</f>
        <v>#N/A</v>
      </c>
      <c r="R18" s="70" t="e">
        <f>VLOOKUP($A18,'mat2'!$A$1:$BE$400,R$1,FALSE)</f>
        <v>#N/A</v>
      </c>
      <c r="S18" s="193">
        <v>1</v>
      </c>
      <c r="T18" s="206" t="e">
        <f t="shared" si="2"/>
        <v>#N/A</v>
      </c>
      <c r="U18" s="206" t="e">
        <f t="shared" si="3"/>
        <v>#N/A</v>
      </c>
      <c r="V18" s="209" t="e">
        <f t="shared" si="4"/>
        <v>#N/A</v>
      </c>
      <c r="W18" s="207" t="e">
        <f t="shared" si="0"/>
        <v>#N/A</v>
      </c>
      <c r="X18" s="212" t="e">
        <f t="shared" si="1"/>
        <v>#N/A</v>
      </c>
      <c r="AC18" s="132"/>
      <c r="AD18" s="132"/>
      <c r="AE18" s="132"/>
    </row>
    <row r="19" spans="1:31">
      <c r="A19" t="e">
        <f t="shared" si="5"/>
        <v>#N/A</v>
      </c>
      <c r="B19" s="136">
        <f t="shared" si="6"/>
        <v>10</v>
      </c>
      <c r="C19" s="37" t="e">
        <f>VLOOKUP($A19,'mat2'!$A$1:$BE$400,C$1,FALSE)</f>
        <v>#N/A</v>
      </c>
      <c r="D19" s="37" t="e">
        <f>VLOOKUP($A19,'mat2'!$A$1:$BE$400,D$1,FALSE)</f>
        <v>#N/A</v>
      </c>
      <c r="E19" s="17" t="e">
        <f>VLOOKUP($A19,'mat2'!$A$1:$BE$400,E$1,FALSE)</f>
        <v>#N/A</v>
      </c>
      <c r="F19" s="35" t="e">
        <f>VLOOKUP($A19,'mat2'!$A$1:$BE$400,F$1,FALSE)</f>
        <v>#N/A</v>
      </c>
      <c r="G19" s="36" t="e">
        <f>VLOOKUP($A19,'mat2'!$A$1:$BE$400,G$1,FALSE)</f>
        <v>#N/A</v>
      </c>
      <c r="H19" s="107" t="e">
        <f>VLOOKUP($A19,'mat2'!$A$1:$BE$400,H$1,FALSE)</f>
        <v>#N/A</v>
      </c>
      <c r="I19" s="107" t="e">
        <f>VLOOKUP($A19,'mat2'!$A$1:$BE$400,I$1,FALSE)</f>
        <v>#N/A</v>
      </c>
      <c r="J19" s="35" t="e">
        <f>VLOOKUP($A19,'mat2'!$A$1:$BE$400,J$1,FALSE)</f>
        <v>#N/A</v>
      </c>
      <c r="K19" s="34" t="e">
        <f>VLOOKUP($A19,'mat2'!$A$1:$BE$400,K$1,FALSE)</f>
        <v>#N/A</v>
      </c>
      <c r="L19" s="46" t="e">
        <f>VLOOKUP($A19,'mat2'!$A$1:$BE$400,L$1,FALSE)</f>
        <v>#N/A</v>
      </c>
      <c r="M19" s="70" t="e">
        <f>VLOOKUP($A19,'mat2'!$A$1:$BE$400,M$1,FALSE)</f>
        <v>#N/A</v>
      </c>
      <c r="N19" s="70" t="e">
        <f>VLOOKUP($A19,'mat2'!$A$1:$BE$400,N$1,FALSE)</f>
        <v>#N/A</v>
      </c>
      <c r="O19" s="106" t="e">
        <f>VLOOKUP($A19,'mat2'!$A$1:$BE$400,O$1,FALSE)</f>
        <v>#N/A</v>
      </c>
      <c r="P19" s="106" t="e">
        <f>VLOOKUP($A19,'mat2'!$A$1:$BE$400,P$1,FALSE)</f>
        <v>#N/A</v>
      </c>
      <c r="Q19" s="70" t="e">
        <f>VLOOKUP($A19,'mat2'!$A$1:$BE$400,Q$1,FALSE)</f>
        <v>#N/A</v>
      </c>
      <c r="R19" s="70" t="e">
        <f>VLOOKUP($A19,'mat2'!$A$1:$BE$400,R$1,FALSE)</f>
        <v>#N/A</v>
      </c>
      <c r="S19" s="193">
        <v>1</v>
      </c>
      <c r="T19" s="206" t="e">
        <f t="shared" si="2"/>
        <v>#N/A</v>
      </c>
      <c r="U19" s="206" t="e">
        <f t="shared" si="3"/>
        <v>#N/A</v>
      </c>
      <c r="V19" s="209" t="e">
        <f t="shared" si="4"/>
        <v>#N/A</v>
      </c>
      <c r="W19" s="207" t="e">
        <f t="shared" si="0"/>
        <v>#N/A</v>
      </c>
      <c r="X19" s="212" t="e">
        <f t="shared" si="1"/>
        <v>#N/A</v>
      </c>
      <c r="AC19" s="132"/>
      <c r="AD19" s="132"/>
      <c r="AE19" s="132"/>
    </row>
    <row r="20" spans="1:31">
      <c r="A20" t="e">
        <f t="shared" si="5"/>
        <v>#N/A</v>
      </c>
      <c r="B20" s="136">
        <f t="shared" si="6"/>
        <v>11</v>
      </c>
      <c r="C20" s="37" t="e">
        <f>VLOOKUP($A20,'mat2'!$A$1:$BE$400,C$1,FALSE)</f>
        <v>#N/A</v>
      </c>
      <c r="D20" s="37" t="e">
        <f>VLOOKUP($A20,'mat2'!$A$1:$BE$400,D$1,FALSE)</f>
        <v>#N/A</v>
      </c>
      <c r="E20" s="17" t="e">
        <f>VLOOKUP($A20,'mat2'!$A$1:$BE$400,E$1,FALSE)</f>
        <v>#N/A</v>
      </c>
      <c r="F20" s="35" t="e">
        <f>VLOOKUP($A20,'mat2'!$A$1:$BE$400,F$1,FALSE)</f>
        <v>#N/A</v>
      </c>
      <c r="G20" s="36" t="e">
        <f>VLOOKUP($A20,'mat2'!$A$1:$BE$400,G$1,FALSE)</f>
        <v>#N/A</v>
      </c>
      <c r="H20" s="107" t="e">
        <f>VLOOKUP($A20,'mat2'!$A$1:$BE$400,H$1,FALSE)</f>
        <v>#N/A</v>
      </c>
      <c r="I20" s="107" t="e">
        <f>VLOOKUP($A20,'mat2'!$A$1:$BE$400,I$1,FALSE)</f>
        <v>#N/A</v>
      </c>
      <c r="J20" s="35" t="e">
        <f>VLOOKUP($A20,'mat2'!$A$1:$BE$400,J$1,FALSE)</f>
        <v>#N/A</v>
      </c>
      <c r="K20" s="34" t="e">
        <f>VLOOKUP($A20,'mat2'!$A$1:$BE$400,K$1,FALSE)</f>
        <v>#N/A</v>
      </c>
      <c r="L20" s="46" t="e">
        <f>VLOOKUP($A20,'mat2'!$A$1:$BE$400,L$1,FALSE)</f>
        <v>#N/A</v>
      </c>
      <c r="M20" s="70" t="e">
        <f>VLOOKUP($A20,'mat2'!$A$1:$BE$400,M$1,FALSE)</f>
        <v>#N/A</v>
      </c>
      <c r="N20" s="70" t="e">
        <f>VLOOKUP($A20,'mat2'!$A$1:$BE$400,N$1,FALSE)</f>
        <v>#N/A</v>
      </c>
      <c r="O20" s="106" t="e">
        <f>VLOOKUP($A20,'mat2'!$A$1:$BE$400,O$1,FALSE)</f>
        <v>#N/A</v>
      </c>
      <c r="P20" s="106" t="e">
        <f>VLOOKUP($A20,'mat2'!$A$1:$BE$400,P$1,FALSE)</f>
        <v>#N/A</v>
      </c>
      <c r="Q20" s="70" t="e">
        <f>VLOOKUP($A20,'mat2'!$A$1:$BE$400,Q$1,FALSE)</f>
        <v>#N/A</v>
      </c>
      <c r="R20" s="70" t="e">
        <f>VLOOKUP($A20,'mat2'!$A$1:$BE$400,R$1,FALSE)</f>
        <v>#N/A</v>
      </c>
      <c r="S20" s="193">
        <v>1</v>
      </c>
      <c r="T20" s="206" t="e">
        <f t="shared" si="2"/>
        <v>#N/A</v>
      </c>
      <c r="U20" s="206" t="e">
        <f t="shared" si="3"/>
        <v>#N/A</v>
      </c>
      <c r="V20" s="209" t="e">
        <f t="shared" si="4"/>
        <v>#N/A</v>
      </c>
      <c r="W20" s="207" t="e">
        <f t="shared" si="0"/>
        <v>#N/A</v>
      </c>
      <c r="X20" s="212" t="e">
        <f t="shared" si="1"/>
        <v>#N/A</v>
      </c>
      <c r="AC20" s="132"/>
      <c r="AD20" s="132"/>
      <c r="AE20" s="132"/>
    </row>
    <row r="21" spans="1:31">
      <c r="A21" t="e">
        <f t="shared" si="5"/>
        <v>#N/A</v>
      </c>
      <c r="B21" s="136">
        <f t="shared" si="6"/>
        <v>12</v>
      </c>
      <c r="C21" s="37" t="e">
        <f>VLOOKUP($A21,'mat2'!$A$1:$BE$400,C$1,FALSE)</f>
        <v>#N/A</v>
      </c>
      <c r="D21" s="37" t="e">
        <f>VLOOKUP($A21,'mat2'!$A$1:$BE$400,D$1,FALSE)</f>
        <v>#N/A</v>
      </c>
      <c r="E21" s="17" t="e">
        <f>VLOOKUP($A21,'mat2'!$A$1:$BE$400,E$1,FALSE)</f>
        <v>#N/A</v>
      </c>
      <c r="F21" s="35" t="e">
        <f>VLOOKUP($A21,'mat2'!$A$1:$BE$400,F$1,FALSE)</f>
        <v>#N/A</v>
      </c>
      <c r="G21" s="36" t="e">
        <f>VLOOKUP($A21,'mat2'!$A$1:$BE$400,G$1,FALSE)</f>
        <v>#N/A</v>
      </c>
      <c r="H21" s="107" t="e">
        <f>VLOOKUP($A21,'mat2'!$A$1:$BE$400,H$1,FALSE)</f>
        <v>#N/A</v>
      </c>
      <c r="I21" s="107" t="e">
        <f>VLOOKUP($A21,'mat2'!$A$1:$BE$400,I$1,FALSE)</f>
        <v>#N/A</v>
      </c>
      <c r="J21" s="35" t="e">
        <f>VLOOKUP($A21,'mat2'!$A$1:$BE$400,J$1,FALSE)</f>
        <v>#N/A</v>
      </c>
      <c r="K21" s="34" t="e">
        <f>VLOOKUP($A21,'mat2'!$A$1:$BE$400,K$1,FALSE)</f>
        <v>#N/A</v>
      </c>
      <c r="L21" s="46" t="e">
        <f>VLOOKUP($A21,'mat2'!$A$1:$BE$400,L$1,FALSE)</f>
        <v>#N/A</v>
      </c>
      <c r="M21" s="70" t="e">
        <f>VLOOKUP($A21,'mat2'!$A$1:$BE$400,M$1,FALSE)</f>
        <v>#N/A</v>
      </c>
      <c r="N21" s="70" t="e">
        <f>VLOOKUP($A21,'mat2'!$A$1:$BE$400,N$1,FALSE)</f>
        <v>#N/A</v>
      </c>
      <c r="O21" s="106" t="e">
        <f>VLOOKUP($A21,'mat2'!$A$1:$BE$400,O$1,FALSE)</f>
        <v>#N/A</v>
      </c>
      <c r="P21" s="106" t="e">
        <f>VLOOKUP($A21,'mat2'!$A$1:$BE$400,P$1,FALSE)</f>
        <v>#N/A</v>
      </c>
      <c r="Q21" s="70" t="e">
        <f>VLOOKUP($A21,'mat2'!$A$1:$BE$400,Q$1,FALSE)</f>
        <v>#N/A</v>
      </c>
      <c r="R21" s="70" t="e">
        <f>VLOOKUP($A21,'mat2'!$A$1:$BE$400,R$1,FALSE)</f>
        <v>#N/A</v>
      </c>
      <c r="S21" s="193">
        <v>1</v>
      </c>
      <c r="T21" s="206" t="e">
        <f t="shared" si="2"/>
        <v>#N/A</v>
      </c>
      <c r="U21" s="206" t="e">
        <f t="shared" si="3"/>
        <v>#N/A</v>
      </c>
      <c r="V21" s="209" t="e">
        <f t="shared" si="4"/>
        <v>#N/A</v>
      </c>
      <c r="W21" s="207" t="e">
        <f t="shared" si="0"/>
        <v>#N/A</v>
      </c>
      <c r="X21" s="212" t="e">
        <f t="shared" si="1"/>
        <v>#N/A</v>
      </c>
      <c r="AC21" s="132"/>
      <c r="AD21" s="132"/>
      <c r="AE21" s="132"/>
    </row>
    <row r="22" spans="1:31">
      <c r="A22" t="e">
        <f t="shared" si="5"/>
        <v>#N/A</v>
      </c>
      <c r="B22" s="136">
        <f t="shared" si="6"/>
        <v>13</v>
      </c>
      <c r="C22" s="37" t="e">
        <f>VLOOKUP($A22,'mat2'!$A$1:$BE$400,C$1,FALSE)</f>
        <v>#N/A</v>
      </c>
      <c r="D22" s="37" t="e">
        <f>VLOOKUP($A22,'mat2'!$A$1:$BE$400,D$1,FALSE)</f>
        <v>#N/A</v>
      </c>
      <c r="E22" s="17" t="e">
        <f>VLOOKUP($A22,'mat2'!$A$1:$BE$400,E$1,FALSE)</f>
        <v>#N/A</v>
      </c>
      <c r="F22" s="35" t="e">
        <f>VLOOKUP($A22,'mat2'!$A$1:$BE$400,F$1,FALSE)</f>
        <v>#N/A</v>
      </c>
      <c r="G22" s="36" t="e">
        <f>VLOOKUP($A22,'mat2'!$A$1:$BE$400,G$1,FALSE)</f>
        <v>#N/A</v>
      </c>
      <c r="H22" s="107" t="e">
        <f>VLOOKUP($A22,'mat2'!$A$1:$BE$400,H$1,FALSE)</f>
        <v>#N/A</v>
      </c>
      <c r="I22" s="107" t="e">
        <f>VLOOKUP($A22,'mat2'!$A$1:$BE$400,I$1,FALSE)</f>
        <v>#N/A</v>
      </c>
      <c r="J22" s="35" t="e">
        <f>VLOOKUP($A22,'mat2'!$A$1:$BE$400,J$1,FALSE)</f>
        <v>#N/A</v>
      </c>
      <c r="K22" s="34" t="e">
        <f>VLOOKUP($A22,'mat2'!$A$1:$BE$400,K$1,FALSE)</f>
        <v>#N/A</v>
      </c>
      <c r="L22" s="46" t="e">
        <f>VLOOKUP($A22,'mat2'!$A$1:$BE$400,L$1,FALSE)</f>
        <v>#N/A</v>
      </c>
      <c r="M22" s="70" t="e">
        <f>VLOOKUP($A22,'mat2'!$A$1:$BE$400,M$1,FALSE)</f>
        <v>#N/A</v>
      </c>
      <c r="N22" s="70" t="e">
        <f>VLOOKUP($A22,'mat2'!$A$1:$BE$400,N$1,FALSE)</f>
        <v>#N/A</v>
      </c>
      <c r="O22" s="106" t="e">
        <f>VLOOKUP($A22,'mat2'!$A$1:$BE$400,O$1,FALSE)</f>
        <v>#N/A</v>
      </c>
      <c r="P22" s="106" t="e">
        <f>VLOOKUP($A22,'mat2'!$A$1:$BE$400,P$1,FALSE)</f>
        <v>#N/A</v>
      </c>
      <c r="Q22" s="70" t="e">
        <f>VLOOKUP($A22,'mat2'!$A$1:$BE$400,Q$1,FALSE)</f>
        <v>#N/A</v>
      </c>
      <c r="R22" s="70" t="e">
        <f>VLOOKUP($A22,'mat2'!$A$1:$BE$400,R$1,FALSE)</f>
        <v>#N/A</v>
      </c>
      <c r="S22" s="193">
        <v>1</v>
      </c>
      <c r="T22" s="206" t="e">
        <f t="shared" si="2"/>
        <v>#N/A</v>
      </c>
      <c r="U22" s="206" t="e">
        <f t="shared" si="3"/>
        <v>#N/A</v>
      </c>
      <c r="V22" s="209" t="e">
        <f t="shared" si="4"/>
        <v>#N/A</v>
      </c>
      <c r="W22" s="207" t="e">
        <f t="shared" si="0"/>
        <v>#N/A</v>
      </c>
      <c r="X22" s="212" t="e">
        <f t="shared" si="1"/>
        <v>#N/A</v>
      </c>
      <c r="AC22" s="132"/>
      <c r="AD22" s="132"/>
      <c r="AE22" s="132"/>
    </row>
    <row r="23" spans="1:31">
      <c r="A23" t="e">
        <f t="shared" si="5"/>
        <v>#N/A</v>
      </c>
      <c r="B23" s="136">
        <f t="shared" si="6"/>
        <v>14</v>
      </c>
      <c r="C23" s="37" t="e">
        <f>VLOOKUP($A23,'mat2'!$A$1:$BE$400,C$1,FALSE)</f>
        <v>#N/A</v>
      </c>
      <c r="D23" s="37" t="e">
        <f>VLOOKUP($A23,'mat2'!$A$1:$BE$400,D$1,FALSE)</f>
        <v>#N/A</v>
      </c>
      <c r="E23" s="17" t="e">
        <f>VLOOKUP($A23,'mat2'!$A$1:$BE$400,E$1,FALSE)</f>
        <v>#N/A</v>
      </c>
      <c r="F23" s="35" t="e">
        <f>VLOOKUP($A23,'mat2'!$A$1:$BE$400,F$1,FALSE)</f>
        <v>#N/A</v>
      </c>
      <c r="G23" s="36" t="e">
        <f>VLOOKUP($A23,'mat2'!$A$1:$BE$400,G$1,FALSE)</f>
        <v>#N/A</v>
      </c>
      <c r="H23" s="107" t="e">
        <f>VLOOKUP($A23,'mat2'!$A$1:$BE$400,H$1,FALSE)</f>
        <v>#N/A</v>
      </c>
      <c r="I23" s="107" t="e">
        <f>VLOOKUP($A23,'mat2'!$A$1:$BE$400,I$1,FALSE)</f>
        <v>#N/A</v>
      </c>
      <c r="J23" s="35" t="e">
        <f>VLOOKUP($A23,'mat2'!$A$1:$BE$400,J$1,FALSE)</f>
        <v>#N/A</v>
      </c>
      <c r="K23" s="34" t="e">
        <f>VLOOKUP($A23,'mat2'!$A$1:$BE$400,K$1,FALSE)</f>
        <v>#N/A</v>
      </c>
      <c r="L23" s="46" t="e">
        <f>VLOOKUP($A23,'mat2'!$A$1:$BE$400,L$1,FALSE)</f>
        <v>#N/A</v>
      </c>
      <c r="M23" s="70" t="e">
        <f>VLOOKUP($A23,'mat2'!$A$1:$BE$400,M$1,FALSE)</f>
        <v>#N/A</v>
      </c>
      <c r="N23" s="70" t="e">
        <f>VLOOKUP($A23,'mat2'!$A$1:$BE$400,N$1,FALSE)</f>
        <v>#N/A</v>
      </c>
      <c r="O23" s="106" t="e">
        <f>VLOOKUP($A23,'mat2'!$A$1:$BE$400,O$1,FALSE)</f>
        <v>#N/A</v>
      </c>
      <c r="P23" s="106" t="e">
        <f>VLOOKUP($A23,'mat2'!$A$1:$BE$400,P$1,FALSE)</f>
        <v>#N/A</v>
      </c>
      <c r="Q23" s="70" t="e">
        <f>VLOOKUP($A23,'mat2'!$A$1:$BE$400,Q$1,FALSE)</f>
        <v>#N/A</v>
      </c>
      <c r="R23" s="70" t="e">
        <f>VLOOKUP($A23,'mat2'!$A$1:$BE$400,R$1,FALSE)</f>
        <v>#N/A</v>
      </c>
      <c r="S23" s="193">
        <v>1</v>
      </c>
      <c r="T23" s="206" t="e">
        <f t="shared" si="2"/>
        <v>#N/A</v>
      </c>
      <c r="U23" s="206" t="e">
        <f t="shared" si="3"/>
        <v>#N/A</v>
      </c>
      <c r="V23" s="209" t="e">
        <f t="shared" si="4"/>
        <v>#N/A</v>
      </c>
      <c r="W23" s="207" t="e">
        <f t="shared" si="0"/>
        <v>#N/A</v>
      </c>
      <c r="X23" s="212" t="e">
        <f t="shared" si="1"/>
        <v>#N/A</v>
      </c>
      <c r="AC23" s="132"/>
      <c r="AD23" s="132"/>
      <c r="AE23" s="132"/>
    </row>
    <row r="24" spans="1:31">
      <c r="A24" t="e">
        <f t="shared" si="5"/>
        <v>#N/A</v>
      </c>
      <c r="B24" s="136">
        <f t="shared" si="6"/>
        <v>15</v>
      </c>
      <c r="C24" s="37" t="e">
        <f>VLOOKUP($A24,'mat2'!$A$1:$BE$400,C$1,FALSE)</f>
        <v>#N/A</v>
      </c>
      <c r="D24" s="37" t="e">
        <f>VLOOKUP($A24,'mat2'!$A$1:$BE$400,D$1,FALSE)</f>
        <v>#N/A</v>
      </c>
      <c r="E24" s="17" t="e">
        <f>VLOOKUP($A24,'mat2'!$A$1:$BE$400,E$1,FALSE)</f>
        <v>#N/A</v>
      </c>
      <c r="F24" s="35" t="e">
        <f>VLOOKUP($A24,'mat2'!$A$1:$BE$400,F$1,FALSE)</f>
        <v>#N/A</v>
      </c>
      <c r="G24" s="36" t="e">
        <f>VLOOKUP($A24,'mat2'!$A$1:$BE$400,G$1,FALSE)</f>
        <v>#N/A</v>
      </c>
      <c r="H24" s="107" t="e">
        <f>VLOOKUP($A24,'mat2'!$A$1:$BE$400,H$1,FALSE)</f>
        <v>#N/A</v>
      </c>
      <c r="I24" s="107" t="e">
        <f>VLOOKUP($A24,'mat2'!$A$1:$BE$400,I$1,FALSE)</f>
        <v>#N/A</v>
      </c>
      <c r="J24" s="35" t="e">
        <f>VLOOKUP($A24,'mat2'!$A$1:$BE$400,J$1,FALSE)</f>
        <v>#N/A</v>
      </c>
      <c r="K24" s="34" t="e">
        <f>VLOOKUP($A24,'mat2'!$A$1:$BE$400,K$1,FALSE)</f>
        <v>#N/A</v>
      </c>
      <c r="L24" s="46" t="e">
        <f>VLOOKUP($A24,'mat2'!$A$1:$BE$400,L$1,FALSE)</f>
        <v>#N/A</v>
      </c>
      <c r="M24" s="70" t="e">
        <f>VLOOKUP($A24,'mat2'!$A$1:$BE$400,M$1,FALSE)</f>
        <v>#N/A</v>
      </c>
      <c r="N24" s="70" t="e">
        <f>VLOOKUP($A24,'mat2'!$A$1:$BE$400,N$1,FALSE)</f>
        <v>#N/A</v>
      </c>
      <c r="O24" s="106" t="e">
        <f>VLOOKUP($A24,'mat2'!$A$1:$BE$400,O$1,FALSE)</f>
        <v>#N/A</v>
      </c>
      <c r="P24" s="106" t="e">
        <f>VLOOKUP($A24,'mat2'!$A$1:$BE$400,P$1,FALSE)</f>
        <v>#N/A</v>
      </c>
      <c r="Q24" s="70" t="e">
        <f>VLOOKUP($A24,'mat2'!$A$1:$BE$400,Q$1,FALSE)</f>
        <v>#N/A</v>
      </c>
      <c r="R24" s="70" t="e">
        <f>VLOOKUP($A24,'mat2'!$A$1:$BE$400,R$1,FALSE)</f>
        <v>#N/A</v>
      </c>
      <c r="S24" s="193">
        <v>1</v>
      </c>
      <c r="T24" s="206" t="e">
        <f t="shared" si="2"/>
        <v>#N/A</v>
      </c>
      <c r="U24" s="206" t="e">
        <f t="shared" si="3"/>
        <v>#N/A</v>
      </c>
      <c r="V24" s="209" t="e">
        <f t="shared" si="4"/>
        <v>#N/A</v>
      </c>
      <c r="W24" s="207" t="e">
        <f t="shared" si="0"/>
        <v>#N/A</v>
      </c>
      <c r="X24" s="212" t="e">
        <f t="shared" si="1"/>
        <v>#N/A</v>
      </c>
      <c r="AC24" s="132"/>
      <c r="AD24" s="132"/>
      <c r="AE24" s="132"/>
    </row>
    <row r="25" spans="1:31">
      <c r="A25" t="e">
        <f t="shared" si="5"/>
        <v>#N/A</v>
      </c>
      <c r="B25" s="136">
        <f t="shared" si="6"/>
        <v>16</v>
      </c>
      <c r="C25" s="37" t="e">
        <f>VLOOKUP($A25,'mat2'!$A$1:$BE$400,C$1,FALSE)</f>
        <v>#N/A</v>
      </c>
      <c r="D25" s="37" t="e">
        <f>VLOOKUP($A25,'mat2'!$A$1:$BE$400,D$1,FALSE)</f>
        <v>#N/A</v>
      </c>
      <c r="E25" s="17" t="e">
        <f>VLOOKUP($A25,'mat2'!$A$1:$BE$400,E$1,FALSE)</f>
        <v>#N/A</v>
      </c>
      <c r="F25" s="35" t="e">
        <f>VLOOKUP($A25,'mat2'!$A$1:$BE$400,F$1,FALSE)</f>
        <v>#N/A</v>
      </c>
      <c r="G25" s="36" t="e">
        <f>VLOOKUP($A25,'mat2'!$A$1:$BE$400,G$1,FALSE)</f>
        <v>#N/A</v>
      </c>
      <c r="H25" s="107" t="e">
        <f>VLOOKUP($A25,'mat2'!$A$1:$BE$400,H$1,FALSE)</f>
        <v>#N/A</v>
      </c>
      <c r="I25" s="107" t="e">
        <f>VLOOKUP($A25,'mat2'!$A$1:$BE$400,I$1,FALSE)</f>
        <v>#N/A</v>
      </c>
      <c r="J25" s="35" t="e">
        <f>VLOOKUP($A25,'mat2'!$A$1:$BE$400,J$1,FALSE)</f>
        <v>#N/A</v>
      </c>
      <c r="K25" s="34" t="e">
        <f>VLOOKUP($A25,'mat2'!$A$1:$BE$400,K$1,FALSE)</f>
        <v>#N/A</v>
      </c>
      <c r="L25" s="46" t="e">
        <f>VLOOKUP($A25,'mat2'!$A$1:$BE$400,L$1,FALSE)</f>
        <v>#N/A</v>
      </c>
      <c r="M25" s="70" t="e">
        <f>VLOOKUP($A25,'mat2'!$A$1:$BE$400,M$1,FALSE)</f>
        <v>#N/A</v>
      </c>
      <c r="N25" s="70" t="e">
        <f>VLOOKUP($A25,'mat2'!$A$1:$BE$400,N$1,FALSE)</f>
        <v>#N/A</v>
      </c>
      <c r="O25" s="106" t="e">
        <f>VLOOKUP($A25,'mat2'!$A$1:$BE$400,O$1,FALSE)</f>
        <v>#N/A</v>
      </c>
      <c r="P25" s="106" t="e">
        <f>VLOOKUP($A25,'mat2'!$A$1:$BE$400,P$1,FALSE)</f>
        <v>#N/A</v>
      </c>
      <c r="Q25" s="70" t="e">
        <f>VLOOKUP($A25,'mat2'!$A$1:$BE$400,Q$1,FALSE)</f>
        <v>#N/A</v>
      </c>
      <c r="R25" s="70" t="e">
        <f>VLOOKUP($A25,'mat2'!$A$1:$BE$400,R$1,FALSE)</f>
        <v>#N/A</v>
      </c>
      <c r="S25" s="193">
        <v>1</v>
      </c>
      <c r="T25" s="206" t="e">
        <f t="shared" si="2"/>
        <v>#N/A</v>
      </c>
      <c r="U25" s="206" t="e">
        <f t="shared" si="3"/>
        <v>#N/A</v>
      </c>
      <c r="V25" s="209" t="e">
        <f t="shared" si="4"/>
        <v>#N/A</v>
      </c>
      <c r="W25" s="207" t="e">
        <f t="shared" si="0"/>
        <v>#N/A</v>
      </c>
      <c r="X25" s="212" t="e">
        <f t="shared" si="1"/>
        <v>#N/A</v>
      </c>
      <c r="AC25" s="132"/>
      <c r="AD25" s="132"/>
      <c r="AE25" s="132"/>
    </row>
    <row r="26" spans="1:31">
      <c r="A26" t="e">
        <f t="shared" si="5"/>
        <v>#N/A</v>
      </c>
      <c r="B26" s="136">
        <f t="shared" si="6"/>
        <v>17</v>
      </c>
      <c r="C26" s="37" t="e">
        <f>VLOOKUP($A26,'mat2'!$A$1:$BE$400,C$1,FALSE)</f>
        <v>#N/A</v>
      </c>
      <c r="D26" s="37" t="e">
        <f>VLOOKUP($A26,'mat2'!$A$1:$BE$400,D$1,FALSE)</f>
        <v>#N/A</v>
      </c>
      <c r="E26" s="17" t="e">
        <f>VLOOKUP($A26,'mat2'!$A$1:$BE$400,E$1,FALSE)</f>
        <v>#N/A</v>
      </c>
      <c r="F26" s="35" t="e">
        <f>VLOOKUP($A26,'mat2'!$A$1:$BE$400,F$1,FALSE)</f>
        <v>#N/A</v>
      </c>
      <c r="G26" s="36" t="e">
        <f>VLOOKUP($A26,'mat2'!$A$1:$BE$400,G$1,FALSE)</f>
        <v>#N/A</v>
      </c>
      <c r="H26" s="107" t="e">
        <f>VLOOKUP($A26,'mat2'!$A$1:$BE$400,H$1,FALSE)</f>
        <v>#N/A</v>
      </c>
      <c r="I26" s="107" t="e">
        <f>VLOOKUP($A26,'mat2'!$A$1:$BE$400,I$1,FALSE)</f>
        <v>#N/A</v>
      </c>
      <c r="J26" s="35" t="e">
        <f>VLOOKUP($A26,'mat2'!$A$1:$BE$400,J$1,FALSE)</f>
        <v>#N/A</v>
      </c>
      <c r="K26" s="34" t="e">
        <f>VLOOKUP($A26,'mat2'!$A$1:$BE$400,K$1,FALSE)</f>
        <v>#N/A</v>
      </c>
      <c r="L26" s="46" t="e">
        <f>VLOOKUP($A26,'mat2'!$A$1:$BE$400,L$1,FALSE)</f>
        <v>#N/A</v>
      </c>
      <c r="M26" s="70" t="e">
        <f>VLOOKUP($A26,'mat2'!$A$1:$BE$400,M$1,FALSE)</f>
        <v>#N/A</v>
      </c>
      <c r="N26" s="70" t="e">
        <f>VLOOKUP($A26,'mat2'!$A$1:$BE$400,N$1,FALSE)</f>
        <v>#N/A</v>
      </c>
      <c r="O26" s="106" t="e">
        <f>VLOOKUP($A26,'mat2'!$A$1:$BE$400,O$1,FALSE)</f>
        <v>#N/A</v>
      </c>
      <c r="P26" s="106" t="e">
        <f>VLOOKUP($A26,'mat2'!$A$1:$BE$400,P$1,FALSE)</f>
        <v>#N/A</v>
      </c>
      <c r="Q26" s="70" t="e">
        <f>VLOOKUP($A26,'mat2'!$A$1:$BE$400,Q$1,FALSE)</f>
        <v>#N/A</v>
      </c>
      <c r="R26" s="70" t="e">
        <f>VLOOKUP($A26,'mat2'!$A$1:$BE$400,R$1,FALSE)</f>
        <v>#N/A</v>
      </c>
      <c r="S26" s="193">
        <v>1</v>
      </c>
      <c r="T26" s="206" t="e">
        <f t="shared" si="2"/>
        <v>#N/A</v>
      </c>
      <c r="U26" s="206" t="e">
        <f t="shared" si="3"/>
        <v>#N/A</v>
      </c>
      <c r="V26" s="209" t="e">
        <f t="shared" si="4"/>
        <v>#N/A</v>
      </c>
      <c r="W26" s="207" t="e">
        <f t="shared" si="0"/>
        <v>#N/A</v>
      </c>
      <c r="X26" s="212" t="e">
        <f t="shared" si="1"/>
        <v>#N/A</v>
      </c>
      <c r="AC26" s="132"/>
      <c r="AD26" s="132"/>
      <c r="AE26" s="132"/>
    </row>
    <row r="27" spans="1:31">
      <c r="C27" s="104"/>
      <c r="D27" s="104"/>
      <c r="E27" s="116"/>
      <c r="F27" s="117"/>
      <c r="G27" s="117"/>
      <c r="H27" s="118"/>
      <c r="I27" s="118"/>
      <c r="J27" s="117"/>
      <c r="K27" s="119"/>
      <c r="L27" s="120"/>
      <c r="M27" s="120"/>
      <c r="N27" s="120"/>
      <c r="O27" s="120"/>
      <c r="P27" s="120"/>
      <c r="Q27" s="120"/>
      <c r="R27" s="120"/>
      <c r="S27" s="120"/>
      <c r="T27" s="206"/>
      <c r="U27" s="206"/>
      <c r="V27" s="209"/>
      <c r="W27" s="207"/>
      <c r="X27" s="212"/>
      <c r="AC27" s="132"/>
      <c r="AD27" s="132"/>
      <c r="AE27" s="132"/>
    </row>
    <row r="28" spans="1:31">
      <c r="S28" s="120"/>
      <c r="T28" s="113"/>
      <c r="U28" s="113"/>
      <c r="V28" s="113"/>
      <c r="W28" s="113"/>
      <c r="X28" s="113"/>
      <c r="AC28" s="113"/>
      <c r="AD28" s="113"/>
      <c r="AE28" s="113"/>
    </row>
    <row r="29" spans="1:31">
      <c r="S29" s="120"/>
      <c r="T29" s="113"/>
      <c r="U29" s="113"/>
      <c r="V29" s="113"/>
      <c r="W29" s="113"/>
      <c r="X29" s="113"/>
      <c r="AC29" s="113"/>
      <c r="AD29" s="113"/>
      <c r="AE29" s="113"/>
    </row>
    <row r="30" spans="1:31">
      <c r="S30" s="120"/>
      <c r="T30" s="113"/>
      <c r="U30" s="113"/>
      <c r="V30" s="113"/>
      <c r="W30" s="113"/>
      <c r="X30" s="113"/>
      <c r="AC30" s="113"/>
      <c r="AD30" s="113"/>
      <c r="AE30" s="113"/>
    </row>
    <row r="31" spans="1:31">
      <c r="S31" s="120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>
      <c r="S32" s="120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</row>
    <row r="33" spans="19:31">
      <c r="S33" s="120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9:31">
      <c r="S34" s="120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9:31">
      <c r="S35" s="120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</row>
    <row r="36" spans="19:31">
      <c r="S36" s="120"/>
    </row>
    <row r="37" spans="19:31">
      <c r="S37" s="120"/>
    </row>
    <row r="38" spans="19:31">
      <c r="S38" s="120"/>
    </row>
    <row r="39" spans="19:31">
      <c r="S39" s="120"/>
    </row>
    <row r="40" spans="19:31">
      <c r="S40" s="120"/>
    </row>
    <row r="41" spans="19:31">
      <c r="S41" s="120"/>
    </row>
    <row r="42" spans="19:31">
      <c r="S42" s="120"/>
    </row>
    <row r="43" spans="19:31">
      <c r="S43" s="120"/>
    </row>
    <row r="44" spans="19:31">
      <c r="S44" s="120"/>
    </row>
    <row r="45" spans="19:31">
      <c r="S45" s="120"/>
    </row>
    <row r="46" spans="19:31">
      <c r="S46" s="120"/>
    </row>
    <row r="47" spans="19:31">
      <c r="S47" s="120"/>
    </row>
    <row r="48" spans="19:31">
      <c r="S48" s="120"/>
    </row>
    <row r="49" spans="19:19">
      <c r="S49" s="120"/>
    </row>
    <row r="50" spans="19:19">
      <c r="S50" s="120"/>
    </row>
    <row r="51" spans="19:19">
      <c r="S51" s="120"/>
    </row>
    <row r="52" spans="19:19">
      <c r="S52" s="120"/>
    </row>
    <row r="53" spans="19:19">
      <c r="S53" s="120"/>
    </row>
    <row r="54" spans="19:19">
      <c r="S54" s="120"/>
    </row>
    <row r="55" spans="19:19">
      <c r="S55" s="120"/>
    </row>
    <row r="56" spans="19:19">
      <c r="S56" s="120"/>
    </row>
    <row r="57" spans="19:19">
      <c r="S57" s="120"/>
    </row>
    <row r="58" spans="19:19">
      <c r="S58" s="120"/>
    </row>
    <row r="59" spans="19:19">
      <c r="S59" s="120"/>
    </row>
    <row r="81" spans="19:19">
      <c r="S81" s="113"/>
    </row>
    <row r="82" spans="19:19">
      <c r="S82" s="113"/>
    </row>
    <row r="83" spans="19:19">
      <c r="S83" s="113"/>
    </row>
    <row r="84" spans="19:19">
      <c r="S84" s="113"/>
    </row>
    <row r="85" spans="19:19">
      <c r="S85" s="113"/>
    </row>
    <row r="86" spans="19:19">
      <c r="S86" s="113"/>
    </row>
    <row r="87" spans="19:19">
      <c r="S87" s="113"/>
    </row>
    <row r="88" spans="19:19">
      <c r="S88" s="113"/>
    </row>
    <row r="89" spans="19:19">
      <c r="S89" s="113"/>
    </row>
    <row r="90" spans="19:19">
      <c r="S90" s="113"/>
    </row>
    <row r="91" spans="19:19">
      <c r="S91" s="113"/>
    </row>
    <row r="92" spans="19:19">
      <c r="S92" s="113"/>
    </row>
    <row r="93" spans="19:19">
      <c r="S93" s="113"/>
    </row>
    <row r="94" spans="19:19">
      <c r="S94" s="113"/>
    </row>
    <row r="95" spans="19:19">
      <c r="S95" s="113"/>
    </row>
    <row r="96" spans="19:19">
      <c r="S96" s="113"/>
    </row>
    <row r="97" spans="19:19">
      <c r="S97" s="113"/>
    </row>
    <row r="98" spans="19:19">
      <c r="S98" s="113"/>
    </row>
    <row r="99" spans="19:19">
      <c r="S99" s="113"/>
    </row>
    <row r="100" spans="19:19">
      <c r="S100" s="113"/>
    </row>
    <row r="101" spans="19:19">
      <c r="S101" s="113"/>
    </row>
    <row r="102" spans="19:19">
      <c r="S102" s="113"/>
    </row>
  </sheetData>
  <mergeCells count="16">
    <mergeCell ref="R5:R7"/>
    <mergeCell ref="S5:S7"/>
    <mergeCell ref="L5:L6"/>
    <mergeCell ref="K5:K6"/>
    <mergeCell ref="C5:C6"/>
    <mergeCell ref="J5:J6"/>
    <mergeCell ref="I5:I6"/>
    <mergeCell ref="H5:H6"/>
    <mergeCell ref="G5:G6"/>
    <mergeCell ref="F5:F6"/>
    <mergeCell ref="E5:E6"/>
    <mergeCell ref="D5:D6"/>
    <mergeCell ref="M5:M7"/>
    <mergeCell ref="Q5:Q7"/>
    <mergeCell ref="N5:P5"/>
    <mergeCell ref="N6:N7"/>
  </mergeCells>
  <phoneticPr fontId="22"/>
  <pageMargins left="0.51181102362204722" right="0.11811023622047245" top="0.74803149606299213" bottom="0.74803149606299213" header="0.31496062992125984" footer="0.31496062992125984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F102"/>
  <sheetViews>
    <sheetView workbookViewId="0"/>
  </sheetViews>
  <sheetFormatPr defaultRowHeight="12"/>
  <cols>
    <col min="3" max="3" width="5.7109375" bestFit="1" customWidth="1"/>
    <col min="4" max="4" width="28.5703125" customWidth="1"/>
    <col min="5" max="5" width="9.7109375" bestFit="1" customWidth="1"/>
    <col min="6" max="6" width="7.7109375" bestFit="1" customWidth="1"/>
    <col min="7" max="7" width="10.7109375" bestFit="1" customWidth="1"/>
    <col min="8" max="8" width="6.7109375" bestFit="1" customWidth="1"/>
    <col min="9" max="10" width="5.7109375" bestFit="1" customWidth="1"/>
    <col min="11" max="11" width="9.28515625" customWidth="1"/>
    <col min="12" max="13" width="9.7109375" bestFit="1" customWidth="1"/>
    <col min="14" max="15" width="5.7109375" customWidth="1"/>
    <col min="16" max="16" width="7.140625" customWidth="1"/>
    <col min="17" max="17" width="5.7109375" bestFit="1" customWidth="1"/>
    <col min="18" max="18" width="5.7109375" style="31" bestFit="1" customWidth="1"/>
    <col min="19" max="20" width="9.140625" style="31"/>
    <col min="21" max="21" width="9.7109375" style="31" bestFit="1" customWidth="1"/>
    <col min="22" max="30" width="9.140625" style="31"/>
  </cols>
  <sheetData>
    <row r="1" spans="1:58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16</v>
      </c>
      <c r="I1">
        <f>VLOOKUP(I2,列!$C$3:$D$59,2,FALSE)</f>
        <v>14</v>
      </c>
      <c r="J1">
        <f>VLOOKUP(J2,列!$C$3:$D$59,2,FALSE)</f>
        <v>15</v>
      </c>
      <c r="K1">
        <f>VLOOKUP(K2,列!$C$3:$D$59,2,FALSE)</f>
        <v>17</v>
      </c>
      <c r="L1">
        <f>VLOOKUP(L2,列!$C$3:$D$59,2,FALSE)</f>
        <v>18</v>
      </c>
      <c r="M1">
        <f>VLOOKUP(M2,列!$C$3:$D$59,2,FALSE)</f>
        <v>19</v>
      </c>
      <c r="N1" s="31">
        <f>VLOOKUP(N2,列!$C$3:$D$59,2,FALSE)</f>
        <v>11</v>
      </c>
      <c r="O1" s="31">
        <f>VLOOKUP(O2,列!$C$3:$D$59,2,FALSE)</f>
        <v>12</v>
      </c>
      <c r="P1" s="31">
        <f>VLOOKUP(P2,列!$C$3:$D$59,2,FALSE)</f>
        <v>13</v>
      </c>
      <c r="Q1">
        <f>VLOOKUP(Q2,列!$C$3:$D$59,2,FALSE)</f>
        <v>20</v>
      </c>
      <c r="S1" s="205" t="s">
        <v>459</v>
      </c>
    </row>
    <row r="2" spans="1:58">
      <c r="E2" t="s">
        <v>151</v>
      </c>
      <c r="F2" t="s">
        <v>150</v>
      </c>
      <c r="G2" t="s">
        <v>149</v>
      </c>
      <c r="H2" t="s">
        <v>152</v>
      </c>
      <c r="I2" t="s">
        <v>164</v>
      </c>
      <c r="J2" t="s">
        <v>165</v>
      </c>
      <c r="K2" t="s">
        <v>108</v>
      </c>
      <c r="L2" t="s">
        <v>109</v>
      </c>
      <c r="M2" t="s">
        <v>110</v>
      </c>
      <c r="N2" s="31" t="s">
        <v>153</v>
      </c>
      <c r="O2" s="31" t="s">
        <v>318</v>
      </c>
      <c r="P2" s="31" t="s">
        <v>191</v>
      </c>
      <c r="Q2" t="s">
        <v>217</v>
      </c>
      <c r="S2" s="205" t="s">
        <v>465</v>
      </c>
      <c r="AB2" s="208" t="str">
        <f>CHAR(10)</f>
        <v xml:space="preserve">
</v>
      </c>
    </row>
    <row r="3" spans="1:58">
      <c r="B3" t="s">
        <v>35</v>
      </c>
      <c r="N3" s="185" t="s">
        <v>450</v>
      </c>
      <c r="O3" s="185" t="s">
        <v>450</v>
      </c>
      <c r="P3" s="185" t="s">
        <v>450</v>
      </c>
      <c r="S3" s="31" t="s">
        <v>479</v>
      </c>
    </row>
    <row r="4" spans="1:58">
      <c r="H4" s="47" t="s">
        <v>454</v>
      </c>
      <c r="N4" s="77">
        <v>2</v>
      </c>
      <c r="O4" s="77">
        <v>2</v>
      </c>
      <c r="P4" s="129" t="s">
        <v>451</v>
      </c>
      <c r="S4" s="31" t="s">
        <v>480</v>
      </c>
    </row>
    <row r="5" spans="1:58" ht="12" customHeight="1">
      <c r="C5" s="251" t="s">
        <v>81</v>
      </c>
      <c r="D5" s="236" t="s">
        <v>25</v>
      </c>
      <c r="E5" s="253" t="s">
        <v>34</v>
      </c>
      <c r="F5" s="236" t="s">
        <v>20</v>
      </c>
      <c r="G5" s="255" t="s">
        <v>21</v>
      </c>
      <c r="H5" s="240" t="s">
        <v>144</v>
      </c>
      <c r="I5" s="234" t="s">
        <v>169</v>
      </c>
      <c r="J5" s="249" t="s">
        <v>166</v>
      </c>
      <c r="K5" s="246" t="s">
        <v>275</v>
      </c>
      <c r="L5" s="247"/>
      <c r="M5" s="248"/>
      <c r="N5" s="242" t="s">
        <v>279</v>
      </c>
      <c r="O5" s="257" t="s">
        <v>295</v>
      </c>
      <c r="P5" s="259" t="s">
        <v>296</v>
      </c>
      <c r="Q5" s="249"/>
      <c r="R5" s="242"/>
    </row>
    <row r="6" spans="1:58" ht="12" customHeight="1">
      <c r="C6" s="252"/>
      <c r="D6" s="237"/>
      <c r="E6" s="254"/>
      <c r="F6" s="237"/>
      <c r="G6" s="256"/>
      <c r="H6" s="241"/>
      <c r="I6" s="241"/>
      <c r="J6" s="250"/>
      <c r="K6" s="242" t="s">
        <v>278</v>
      </c>
      <c r="L6" s="161"/>
      <c r="M6" s="161"/>
      <c r="N6" s="243"/>
      <c r="O6" s="258"/>
      <c r="P6" s="260"/>
      <c r="Q6" s="250"/>
      <c r="R6" s="243"/>
    </row>
    <row r="7" spans="1:58">
      <c r="C7" s="13"/>
      <c r="D7" s="8"/>
      <c r="E7" s="13" t="s">
        <v>36</v>
      </c>
      <c r="F7" s="10" t="s">
        <v>5</v>
      </c>
      <c r="G7" s="25" t="s">
        <v>80</v>
      </c>
      <c r="H7" s="4"/>
      <c r="I7" s="4"/>
      <c r="J7" s="56"/>
      <c r="K7" s="243"/>
      <c r="L7" s="153" t="s">
        <v>92</v>
      </c>
      <c r="M7" s="153" t="s">
        <v>292</v>
      </c>
      <c r="N7" s="243"/>
      <c r="O7" s="258"/>
      <c r="P7" s="260"/>
      <c r="Q7" s="56"/>
      <c r="R7" s="243"/>
    </row>
    <row r="8" spans="1:58">
      <c r="B8" s="137" t="s">
        <v>229</v>
      </c>
      <c r="C8" s="16"/>
      <c r="D8" s="16"/>
      <c r="E8" s="13" t="s">
        <v>388</v>
      </c>
      <c r="F8" s="10"/>
      <c r="G8" s="21" t="s">
        <v>390</v>
      </c>
      <c r="H8" s="51" t="s">
        <v>145</v>
      </c>
      <c r="I8" s="51"/>
      <c r="J8" s="55"/>
      <c r="K8" s="153"/>
      <c r="L8" s="153"/>
      <c r="M8" s="153"/>
      <c r="N8" s="156"/>
      <c r="O8" s="258"/>
      <c r="P8" s="260"/>
      <c r="Q8" s="189"/>
      <c r="R8" s="161"/>
    </row>
    <row r="9" spans="1:58">
      <c r="A9">
        <f>MATCH(B9,'mat2'!$F$1:$F$196,0)</f>
        <v>13</v>
      </c>
      <c r="B9">
        <v>3</v>
      </c>
      <c r="C9" s="7" t="str">
        <f>VLOOKUP($A$9-1,'mat2'!$A$1:$BE$400,C$1,FALSE)</f>
        <v>MA</v>
      </c>
      <c r="D9" s="12" t="str">
        <f>VLOOKUP($A$9-1,'mat2'!$A$1:$BE$400,D$1,FALSE)</f>
        <v>XHED</v>
      </c>
      <c r="E9" s="13" t="str">
        <f>VLOOKUP($A$9-1,'mat2'!$A$1:$BE$400,E$1,FALSE)</f>
        <v>E</v>
      </c>
      <c r="F9" s="12" t="str">
        <f>VLOOKUP($A$9-1,'mat2'!$A$1:$BE$400,F$1,FALSE)</f>
        <v>POI</v>
      </c>
      <c r="G9" s="26" t="str">
        <f>VLOOKUP($A$9-1,'mat2'!$A$1:$BE$400,G$1,FALSE)</f>
        <v>RHO</v>
      </c>
      <c r="H9" s="15" t="str">
        <f>VLOOKUP($A$9-1,'mat2'!$A$1:$BE$400,H$1,FALSE)</f>
        <v>WIDTH</v>
      </c>
      <c r="I9" s="15" t="str">
        <f>VLOOKUP($A$9-1,'mat2'!$A$1:$BE$400,I$1,FALSE)</f>
        <v>IUST</v>
      </c>
      <c r="J9" s="15" t="str">
        <f>VLOOKUP($A$9-1,'mat2'!$A$1:$BE$400,J$1,FALSE)</f>
        <v>KILL</v>
      </c>
      <c r="K9" s="155" t="str">
        <f>VLOOKUP($A$9-1,'mat2'!$A$1:$BE$400,K$1,FALSE)</f>
        <v>IRYL</v>
      </c>
      <c r="L9" s="155" t="str">
        <f>VLOOKUP($A$9-1,'mat2'!$A$1:$BE$400,L$1,FALSE)</f>
        <v>ALPHAE</v>
      </c>
      <c r="M9" s="155" t="str">
        <f>VLOOKUP($A$9-1,'mat2'!$A$1:$BE$400,M$1,FALSE)</f>
        <v>BETAE</v>
      </c>
      <c r="N9" s="15" t="str">
        <f>VLOOKUP($A$9-1,'mat2'!$A$1:$BE$400,N$1,FALSE)</f>
        <v>L</v>
      </c>
      <c r="O9" s="15" t="str">
        <f>VLOOKUP($A$9-1,'mat2'!$A$1:$BE$400,O$1,FALSE)</f>
        <v>LR</v>
      </c>
      <c r="P9" s="15" t="str">
        <f>VLOOKUP($A$9-1,'mat2'!$A$1:$BE$400,P$1,FALSE)</f>
        <v>JOINTS</v>
      </c>
      <c r="Q9" s="223" t="s">
        <v>481</v>
      </c>
      <c r="R9" s="222" t="s">
        <v>456</v>
      </c>
      <c r="S9" s="206">
        <f>IF($B$9&gt;=10000,0,IF($B$9&gt;=1000,1,IF($B$9&gt;=100,2,IF($B$9&gt;=10,3,4))))</f>
        <v>4</v>
      </c>
      <c r="U9" s="204"/>
    </row>
    <row r="10" spans="1:58">
      <c r="A10">
        <f>A9</f>
        <v>13</v>
      </c>
      <c r="B10" s="136">
        <v>1</v>
      </c>
      <c r="C10" s="37">
        <f>VLOOKUP($A10,'mat2'!$A$1:$BE$400,C$1,FALSE)</f>
        <v>15</v>
      </c>
      <c r="D10" s="37" t="str">
        <f>VLOOKUP($A10,'mat2'!$A$1:$BE$400,D$1,FALSE)</f>
        <v>嵩上げ地下水面上</v>
      </c>
      <c r="E10" s="17">
        <f>VLOOKUP($A10,'mat2'!$A$1:$BE$400,E$1,FALSE)</f>
        <v>29500000</v>
      </c>
      <c r="F10" s="35">
        <f>VLOOKUP($A10,'mat2'!$A$1:$BE$400,F$1,FALSE)</f>
        <v>0.17</v>
      </c>
      <c r="G10" s="36">
        <f>VLOOKUP($A10,'mat2'!$A$1:$BE$400,G$1,FALSE)</f>
        <v>2.35</v>
      </c>
      <c r="H10" s="34">
        <f>VLOOKUP($A10,'mat2'!$A$1:$BE$400,H$1,FALSE)</f>
        <v>5</v>
      </c>
      <c r="I10" s="46">
        <f>VLOOKUP($A10,'mat2'!$A$1:$BE$400,I$1,FALSE)</f>
        <v>0</v>
      </c>
      <c r="J10" s="46">
        <f>VLOOKUP($A10,'mat2'!$A$1:$BE$400,J$1,FALSE)</f>
        <v>0</v>
      </c>
      <c r="K10" s="162">
        <f>VLOOKUP($A10,'mat2'!$A$1:$BE$400,K$1,FALSE)</f>
        <v>0</v>
      </c>
      <c r="L10" s="33">
        <f>VLOOKUP($A10,'mat2'!$A$1:$BE$400,L$1,FALSE)</f>
        <v>0</v>
      </c>
      <c r="M10" s="33">
        <f>VLOOKUP($A10,'mat2'!$A$1:$BE$400,M$1,FALSE)</f>
        <v>0</v>
      </c>
      <c r="N10" s="70">
        <f>VLOOKUP($A10,'mat2'!$A$1:$BE$400,N$1,FALSE)</f>
        <v>2</v>
      </c>
      <c r="O10" s="70">
        <f>VLOOKUP($A10,'mat2'!$A$1:$BE$400,O$1,FALSE)</f>
        <v>2</v>
      </c>
      <c r="P10" s="70">
        <f>VLOOKUP($A10,'mat2'!$A$1:$BE$400,P$1,FALSE)</f>
        <v>1</v>
      </c>
      <c r="Q10" s="70" t="str">
        <f>VLOOKUP($A10,'mat2'!$A$1:$BE$400,Q$1,FALSE)</f>
        <v/>
      </c>
      <c r="R10" s="193">
        <v>1</v>
      </c>
      <c r="S10" s="206" t="str">
        <f>U10&amp;$AB$2&amp;$S$3&amp;$AB$2&amp;V10&amp;$AB$2&amp;$S$4&amp;$AB$2&amp;W10&amp;$AB$2&amp;$S$2</f>
        <v xml:space="preserve">   15    3 嵩上げ地下水面上###嵩上げ地下水面上
#--------E-------POI-------RHO----L-JOIN---LR-----WIDTH-IUST-IRYL-KILL-IPSW-NEXT
 2.9500E+7    0.1700    2.3500    2    1    2    5.0000    0    0    0         1
#---ALPHAE-----BETAE
 0.0000E+0 0.0000E+0
#---+----+----+----+----+----+----+----+----+----+----+----+----+----+----+----+</v>
      </c>
      <c r="T10" s="206">
        <f>IF($C10&gt;=10000,0,IF($C10&gt;=1000,1,IF($C10&gt;=100,2,IF($C10&gt;=10,3,4))))</f>
        <v>3</v>
      </c>
      <c r="U10" s="209" t="str">
        <f t="shared" ref="U10:U19" si="0">REPT(" ",T10)&amp;FIXED($C10,0,1)&amp;REPT(" ",$S$9)&amp;FIXED($B$9,0,1)&amp;" "&amp;$D10&amp;"###"&amp;D10</f>
        <v xml:space="preserve">   15    3 嵩上げ地下水面上###嵩上げ地下水面上</v>
      </c>
      <c r="V10" s="207" t="str">
        <f t="shared" ref="V10:V19" si="1">RIGHT(REPT(" ",10)&amp;TEXT($E10,"0.0000E+0"),10)&amp;RIGHT(REPT(" ",10)&amp;TEXT($F10,"####0.0000"),10)&amp;RIGHT(REPT(" ",10)&amp;TEXT($G10,"####0.0000"),10)&amp;RIGHT(REPT(" ",5)&amp;TEXT($N10,"####0"),5)&amp;RIGHT(REPT(" ",5)&amp;TEXT($P10,"####0"),5)&amp;RIGHT(REPT(" ",5)&amp;TEXT($O10,"####0"),5)&amp;RIGHT(REPT(" ",10)&amp;TEXT($H10,"####0.0000"),10)&amp;RIGHT(REPT(" ",5)&amp;TEXT($I10,"####0"),5)&amp;RIGHT(REPT(" ",5)&amp;TEXT($K10,"####0"),5)&amp;RIGHT(REPT(" ",5)&amp;TEXT($J10,"####0"),5)&amp;RIGHT(REPT(" ",5)&amp;TEXT($Q10,"####0"),5)&amp;RIGHT(REPT(" ",5)&amp;TEXT($R10,"####0"),5)</f>
        <v xml:space="preserve"> 2.9500E+7    0.1700    2.3500    2    1    2    5.0000    0    0    0         1</v>
      </c>
      <c r="W10" s="212" t="str">
        <f t="shared" ref="W10:W19" si="2">RIGHT(REPT(" ",10)&amp;TEXT($L10,"0.0000E+0"),10)&amp;RIGHT(REPT(" ",10)&amp;TEXT($M10,"0.0000E+0"),10)</f>
        <v xml:space="preserve"> 0.0000E+0 0.0000E+0</v>
      </c>
      <c r="AC10" s="132"/>
      <c r="AD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0.1700       2.4    5.0000       0.0    0.0000    0.0000 0.0000E+0 0.0000E+0</v>
      </c>
    </row>
    <row r="11" spans="1:58">
      <c r="A11">
        <f>A10+1</f>
        <v>14</v>
      </c>
      <c r="B11" s="136">
        <f t="shared" ref="B11:B19" si="3">B10+1</f>
        <v>2</v>
      </c>
      <c r="C11" s="37">
        <f>VLOOKUP($A11,'mat2'!$A$1:$BE$400,C$1,FALSE)</f>
        <v>16</v>
      </c>
      <c r="D11" s="37" t="str">
        <f>VLOOKUP($A11,'mat2'!$A$1:$BE$400,D$1,FALSE)</f>
        <v>嵩上げコンクリート</v>
      </c>
      <c r="E11" s="17">
        <f>VLOOKUP($A11,'mat2'!$A$1:$BE$400,E$1,FALSE)</f>
        <v>29500000</v>
      </c>
      <c r="F11" s="35">
        <f>VLOOKUP($A11,'mat2'!$A$1:$BE$400,F$1,FALSE)</f>
        <v>0.17</v>
      </c>
      <c r="G11" s="36">
        <f>VLOOKUP($A11,'mat2'!$A$1:$BE$400,G$1,FALSE)</f>
        <v>2.35</v>
      </c>
      <c r="H11" s="34">
        <f>VLOOKUP($A11,'mat2'!$A$1:$BE$400,H$1,FALSE)</f>
        <v>5</v>
      </c>
      <c r="I11" s="46">
        <f>VLOOKUP($A11,'mat2'!$A$1:$BE$400,I$1,FALSE)</f>
        <v>0</v>
      </c>
      <c r="J11" s="46">
        <f>VLOOKUP($A11,'mat2'!$A$1:$BE$400,J$1,FALSE)</f>
        <v>0</v>
      </c>
      <c r="K11" s="162">
        <f>VLOOKUP($A11,'mat2'!$A$1:$BE$400,K$1,FALSE)</f>
        <v>0</v>
      </c>
      <c r="L11" s="33">
        <f>VLOOKUP($A11,'mat2'!$A$1:$BE$400,L$1,FALSE)</f>
        <v>0</v>
      </c>
      <c r="M11" s="33">
        <f>VLOOKUP($A11,'mat2'!$A$1:$BE$400,M$1,FALSE)</f>
        <v>0</v>
      </c>
      <c r="N11" s="70">
        <f>VLOOKUP($A11,'mat2'!$A$1:$BE$400,N$1,FALSE)</f>
        <v>2</v>
      </c>
      <c r="O11" s="70">
        <f>VLOOKUP($A11,'mat2'!$A$1:$BE$400,O$1,FALSE)</f>
        <v>2</v>
      </c>
      <c r="P11" s="70">
        <f>VLOOKUP($A11,'mat2'!$A$1:$BE$400,P$1,FALSE)</f>
        <v>1</v>
      </c>
      <c r="Q11" s="70" t="str">
        <f>VLOOKUP($A11,'mat2'!$A$1:$BE$400,Q$1,FALSE)</f>
        <v/>
      </c>
      <c r="R11" s="193">
        <v>1</v>
      </c>
      <c r="S11" s="206" t="str">
        <f t="shared" ref="S11:S19" si="4">U11&amp;$AB$2&amp;$S$3&amp;$AB$2&amp;V11&amp;$AB$2&amp;$S$4&amp;$AB$2&amp;W11&amp;$AB$2&amp;$S$2</f>
        <v xml:space="preserve">   16    3 嵩上げコンクリート###嵩上げコンクリート
#--------E-------POI-------RHO----L-JOIN---LR-----WIDTH-IUST-IRYL-KILL-IPSW-NEXT
 2.9500E+7    0.1700    2.3500    2    1    2    5.0000    0    0    0         1
#---ALPHAE-----BETAE
 0.0000E+0 0.0000E+0
#---+----+----+----+----+----+----+----+----+----+----+----+----+----+----+----+</v>
      </c>
      <c r="T11" s="206">
        <f t="shared" ref="T11:T19" si="5">IF($C11&gt;=10000,0,IF($C11&gt;=1000,1,IF($C11&gt;=100,2,IF($C11&gt;=10,3,4))))</f>
        <v>3</v>
      </c>
      <c r="U11" s="209" t="str">
        <f t="shared" si="0"/>
        <v xml:space="preserve">   16    3 嵩上げコンクリート###嵩上げコンクリート</v>
      </c>
      <c r="V11" s="207" t="str">
        <f t="shared" si="1"/>
        <v xml:space="preserve"> 2.9500E+7    0.1700    2.3500    2    1    2    5.0000    0    0    0         1</v>
      </c>
      <c r="W11" s="212" t="str">
        <f t="shared" si="2"/>
        <v xml:space="preserve"> 0.0000E+0 0.0000E+0</v>
      </c>
      <c r="AC11" s="132"/>
      <c r="AD11" s="132"/>
    </row>
    <row r="12" spans="1:58">
      <c r="A12">
        <f t="shared" ref="A12:A19" si="6">A11+1</f>
        <v>15</v>
      </c>
      <c r="B12" s="136">
        <f t="shared" si="3"/>
        <v>3</v>
      </c>
      <c r="C12" s="37">
        <f>VLOOKUP($A12,'mat2'!$A$1:$BE$400,C$1,FALSE)</f>
        <v>17</v>
      </c>
      <c r="D12" s="37" t="str">
        <f>VLOOKUP($A12,'mat2'!$A$1:$BE$400,D$1,FALSE)</f>
        <v>既設ケーソン上部</v>
      </c>
      <c r="E12" s="17">
        <f>VLOOKUP($A12,'mat2'!$A$1:$BE$400,E$1,FALSE)</f>
        <v>22300000</v>
      </c>
      <c r="F12" s="35">
        <f>VLOOKUP($A12,'mat2'!$A$1:$BE$400,F$1,FALSE)</f>
        <v>0.17</v>
      </c>
      <c r="G12" s="36">
        <f>VLOOKUP($A12,'mat2'!$A$1:$BE$400,G$1,FALSE)</f>
        <v>2.1</v>
      </c>
      <c r="H12" s="34">
        <f>VLOOKUP($A12,'mat2'!$A$1:$BE$400,H$1,FALSE)</f>
        <v>5</v>
      </c>
      <c r="I12" s="46">
        <f>VLOOKUP($A12,'mat2'!$A$1:$BE$400,I$1,FALSE)</f>
        <v>0</v>
      </c>
      <c r="J12" s="46">
        <f>VLOOKUP($A12,'mat2'!$A$1:$BE$400,J$1,FALSE)</f>
        <v>0</v>
      </c>
      <c r="K12" s="162">
        <f>VLOOKUP($A12,'mat2'!$A$1:$BE$400,K$1,FALSE)</f>
        <v>0</v>
      </c>
      <c r="L12" s="33">
        <f>VLOOKUP($A12,'mat2'!$A$1:$BE$400,L$1,FALSE)</f>
        <v>0</v>
      </c>
      <c r="M12" s="33">
        <f>VLOOKUP($A12,'mat2'!$A$1:$BE$400,M$1,FALSE)</f>
        <v>0</v>
      </c>
      <c r="N12" s="70">
        <f>VLOOKUP($A12,'mat2'!$A$1:$BE$400,N$1,FALSE)</f>
        <v>2</v>
      </c>
      <c r="O12" s="70">
        <f>VLOOKUP($A12,'mat2'!$A$1:$BE$400,O$1,FALSE)</f>
        <v>2</v>
      </c>
      <c r="P12" s="70">
        <f>VLOOKUP($A12,'mat2'!$A$1:$BE$400,P$1,FALSE)</f>
        <v>1</v>
      </c>
      <c r="Q12" s="70" t="str">
        <f>VLOOKUP($A12,'mat2'!$A$1:$BE$400,Q$1,FALSE)</f>
        <v/>
      </c>
      <c r="R12" s="193">
        <v>1</v>
      </c>
      <c r="S12" s="206" t="str">
        <f t="shared" si="4"/>
        <v xml:space="preserve">   17    3 既設ケーソン上部###既設ケーソン上部
#--------E-------POI-------RHO----L-JOIN---LR-----WIDTH-IUST-IRYL-KILL-IPSW-NEXT
 2.2300E+7    0.1700    2.1000    2    1    2    5.0000    0    0    0         1
#---ALPHAE-----BETAE
 0.0000E+0 0.0000E+0
#---+----+----+----+----+----+----+----+----+----+----+----+----+----+----+----+</v>
      </c>
      <c r="T12" s="206">
        <f t="shared" si="5"/>
        <v>3</v>
      </c>
      <c r="U12" s="209" t="str">
        <f t="shared" si="0"/>
        <v xml:space="preserve">   17    3 既設ケーソン上部###既設ケーソン上部</v>
      </c>
      <c r="V12" s="207" t="str">
        <f t="shared" si="1"/>
        <v xml:space="preserve"> 2.2300E+7    0.1700    2.1000    2    1    2    5.0000    0    0    0         1</v>
      </c>
      <c r="W12" s="212" t="str">
        <f t="shared" si="2"/>
        <v xml:space="preserve"> 0.0000E+0 0.0000E+0</v>
      </c>
      <c r="AC12" s="132"/>
      <c r="AD12" s="132"/>
    </row>
    <row r="13" spans="1:58">
      <c r="A13">
        <f t="shared" si="6"/>
        <v>16</v>
      </c>
      <c r="B13" s="136">
        <f t="shared" si="3"/>
        <v>4</v>
      </c>
      <c r="C13" s="37">
        <f>VLOOKUP($A13,'mat2'!$A$1:$BE$400,C$1,FALSE)</f>
        <v>18</v>
      </c>
      <c r="D13" s="37" t="str">
        <f>VLOOKUP($A13,'mat2'!$A$1:$BE$400,D$1,FALSE)</f>
        <v>既設ケーソン下部</v>
      </c>
      <c r="E13" s="17">
        <f>VLOOKUP($A13,'mat2'!$A$1:$BE$400,E$1,FALSE)</f>
        <v>22300000</v>
      </c>
      <c r="F13" s="35">
        <f>VLOOKUP($A13,'mat2'!$A$1:$BE$400,F$1,FALSE)</f>
        <v>0.17</v>
      </c>
      <c r="G13" s="36">
        <f>VLOOKUP($A13,'mat2'!$A$1:$BE$400,G$1,FALSE)</f>
        <v>2.1</v>
      </c>
      <c r="H13" s="34">
        <f>VLOOKUP($A13,'mat2'!$A$1:$BE$400,H$1,FALSE)</f>
        <v>5</v>
      </c>
      <c r="I13" s="46">
        <f>VLOOKUP($A13,'mat2'!$A$1:$BE$400,I$1,FALSE)</f>
        <v>0</v>
      </c>
      <c r="J13" s="46">
        <f>VLOOKUP($A13,'mat2'!$A$1:$BE$400,J$1,FALSE)</f>
        <v>0</v>
      </c>
      <c r="K13" s="162">
        <f>VLOOKUP($A13,'mat2'!$A$1:$BE$400,K$1,FALSE)</f>
        <v>0</v>
      </c>
      <c r="L13" s="33">
        <f>VLOOKUP($A13,'mat2'!$A$1:$BE$400,L$1,FALSE)</f>
        <v>0</v>
      </c>
      <c r="M13" s="33">
        <f>VLOOKUP($A13,'mat2'!$A$1:$BE$400,M$1,FALSE)</f>
        <v>0</v>
      </c>
      <c r="N13" s="70">
        <f>VLOOKUP($A13,'mat2'!$A$1:$BE$400,N$1,FALSE)</f>
        <v>2</v>
      </c>
      <c r="O13" s="70">
        <f>VLOOKUP($A13,'mat2'!$A$1:$BE$400,O$1,FALSE)</f>
        <v>2</v>
      </c>
      <c r="P13" s="70">
        <f>VLOOKUP($A13,'mat2'!$A$1:$BE$400,P$1,FALSE)</f>
        <v>1</v>
      </c>
      <c r="Q13" s="70" t="str">
        <f>VLOOKUP($A13,'mat2'!$A$1:$BE$400,Q$1,FALSE)</f>
        <v/>
      </c>
      <c r="R13" s="193">
        <v>1</v>
      </c>
      <c r="S13" s="206" t="str">
        <f t="shared" si="4"/>
        <v xml:space="preserve">   18    3 既設ケーソン下部###既設ケーソン下部
#--------E-------POI-------RHO----L-JOIN---LR-----WIDTH-IUST-IRYL-KILL-IPSW-NEXT
 2.2300E+7    0.1700    2.1000    2    1    2    5.0000    0    0    0         1
#---ALPHAE-----BETAE
 0.0000E+0 0.0000E+0
#---+----+----+----+----+----+----+----+----+----+----+----+----+----+----+----+</v>
      </c>
      <c r="T13" s="206">
        <f t="shared" si="5"/>
        <v>3</v>
      </c>
      <c r="U13" s="209" t="str">
        <f t="shared" si="0"/>
        <v xml:space="preserve">   18    3 既設ケーソン下部###既設ケーソン下部</v>
      </c>
      <c r="V13" s="207" t="str">
        <f t="shared" si="1"/>
        <v xml:space="preserve"> 2.2300E+7    0.1700    2.1000    2    1    2    5.0000    0    0    0         1</v>
      </c>
      <c r="W13" s="212" t="str">
        <f t="shared" si="2"/>
        <v xml:space="preserve"> 0.0000E+0 0.0000E+0</v>
      </c>
      <c r="AC13" s="132"/>
      <c r="AD13" s="132"/>
    </row>
    <row r="14" spans="1:58">
      <c r="A14">
        <f t="shared" si="6"/>
        <v>17</v>
      </c>
      <c r="B14" s="136">
        <f t="shared" si="3"/>
        <v>5</v>
      </c>
      <c r="C14" s="37">
        <f>VLOOKUP($A14,'mat2'!$A$1:$BE$400,C$1,FALSE)</f>
        <v>40</v>
      </c>
      <c r="D14" s="37" t="str">
        <f>VLOOKUP($A14,'mat2'!$A$1:$BE$400,D$1,FALSE)</f>
        <v>護岸上部工</v>
      </c>
      <c r="E14" s="17">
        <f>VLOOKUP($A14,'mat2'!$A$1:$BE$400,E$1,FALSE)</f>
        <v>29500000</v>
      </c>
      <c r="F14" s="35">
        <f>VLOOKUP($A14,'mat2'!$A$1:$BE$400,F$1,FALSE)</f>
        <v>0.17</v>
      </c>
      <c r="G14" s="36">
        <f>VLOOKUP($A14,'mat2'!$A$1:$BE$400,G$1,FALSE)</f>
        <v>2.35</v>
      </c>
      <c r="H14" s="34">
        <f>VLOOKUP($A14,'mat2'!$A$1:$BE$400,H$1,FALSE)</f>
        <v>5</v>
      </c>
      <c r="I14" s="46">
        <f>VLOOKUP($A14,'mat2'!$A$1:$BE$400,I$1,FALSE)</f>
        <v>0</v>
      </c>
      <c r="J14" s="46">
        <f>VLOOKUP($A14,'mat2'!$A$1:$BE$400,J$1,FALSE)</f>
        <v>0</v>
      </c>
      <c r="K14" s="162">
        <f>VLOOKUP($A14,'mat2'!$A$1:$BE$400,K$1,FALSE)</f>
        <v>0</v>
      </c>
      <c r="L14" s="33">
        <f>VLOOKUP($A14,'mat2'!$A$1:$BE$400,L$1,FALSE)</f>
        <v>0</v>
      </c>
      <c r="M14" s="33">
        <f>VLOOKUP($A14,'mat2'!$A$1:$BE$400,M$1,FALSE)</f>
        <v>0</v>
      </c>
      <c r="N14" s="70">
        <f>VLOOKUP($A14,'mat2'!$A$1:$BE$400,N$1,FALSE)</f>
        <v>2</v>
      </c>
      <c r="O14" s="70">
        <f>VLOOKUP($A14,'mat2'!$A$1:$BE$400,O$1,FALSE)</f>
        <v>2</v>
      </c>
      <c r="P14" s="70">
        <f>VLOOKUP($A14,'mat2'!$A$1:$BE$400,P$1,FALSE)</f>
        <v>1</v>
      </c>
      <c r="Q14" s="70" t="str">
        <f>VLOOKUP($A14,'mat2'!$A$1:$BE$400,Q$1,FALSE)</f>
        <v/>
      </c>
      <c r="R14" s="193">
        <v>1</v>
      </c>
      <c r="S14" s="206" t="str">
        <f t="shared" si="4"/>
        <v xml:space="preserve">   40    3 護岸上部工###護岸上部工
#--------E-------POI-------RHO----L-JOIN---LR-----WIDTH-IUST-IRYL-KILL-IPSW-NEXT
 2.9500E+7    0.1700    2.3500    2    1    2    5.0000    0    0    0         1
#---ALPHAE-----BETAE
 0.0000E+0 0.0000E+0
#---+----+----+----+----+----+----+----+----+----+----+----+----+----+----+----+</v>
      </c>
      <c r="T14" s="206">
        <f t="shared" si="5"/>
        <v>3</v>
      </c>
      <c r="U14" s="209" t="str">
        <f t="shared" si="0"/>
        <v xml:space="preserve">   40    3 護岸上部工###護岸上部工</v>
      </c>
      <c r="V14" s="207" t="str">
        <f t="shared" si="1"/>
        <v xml:space="preserve"> 2.9500E+7    0.1700    2.3500    2    1    2    5.0000    0    0    0         1</v>
      </c>
      <c r="W14" s="212" t="str">
        <f t="shared" si="2"/>
        <v xml:space="preserve"> 0.0000E+0 0.0000E+0</v>
      </c>
      <c r="AC14" s="132"/>
      <c r="AD14" s="132"/>
    </row>
    <row r="15" spans="1:58">
      <c r="A15">
        <f t="shared" si="6"/>
        <v>18</v>
      </c>
      <c r="B15" s="136">
        <f t="shared" si="3"/>
        <v>6</v>
      </c>
      <c r="C15" s="37" t="str">
        <f>VLOOKUP($A15,'mat2'!$A$1:$BE$400,C$1,FALSE)</f>
        <v>MA</v>
      </c>
      <c r="D15" s="37" t="str">
        <f>VLOOKUP($A15,'mat2'!$A$1:$BE$400,D$1,FALSE)</f>
        <v>XHED</v>
      </c>
      <c r="E15" s="17" t="str">
        <f>VLOOKUP($A15,'mat2'!$A$1:$BE$400,E$1,FALSE)</f>
        <v>L</v>
      </c>
      <c r="F15" s="35" t="str">
        <f>VLOOKUP($A15,'mat2'!$A$1:$BE$400,F$1,FALSE)</f>
        <v>WIDTH</v>
      </c>
      <c r="G15" s="36" t="str">
        <f>VLOOKUP($A15,'mat2'!$A$1:$BE$400,G$1,FALSE)</f>
        <v>RHO</v>
      </c>
      <c r="H15" s="34" t="str">
        <f>VLOOKUP($A15,'mat2'!$A$1:$BE$400,H$1,FALSE)</f>
        <v/>
      </c>
      <c r="I15" s="46" t="str">
        <f>VLOOKUP($A15,'mat2'!$A$1:$BE$400,I$1,FALSE)</f>
        <v/>
      </c>
      <c r="J15" s="46" t="str">
        <f>VLOOKUP($A15,'mat2'!$A$1:$BE$400,J$1,FALSE)</f>
        <v/>
      </c>
      <c r="K15" s="162" t="str">
        <f>VLOOKUP($A15,'mat2'!$A$1:$BE$400,K$1,FALSE)</f>
        <v/>
      </c>
      <c r="L15" s="33" t="str">
        <f>VLOOKUP($A15,'mat2'!$A$1:$BE$400,L$1,FALSE)</f>
        <v/>
      </c>
      <c r="M15" s="33" t="str">
        <f>VLOOKUP($A15,'mat2'!$A$1:$BE$400,M$1,FALSE)</f>
        <v/>
      </c>
      <c r="N15" s="70" t="str">
        <f>VLOOKUP($A15,'mat2'!$A$1:$BE$400,N$1,FALSE)</f>
        <v/>
      </c>
      <c r="O15" s="70" t="str">
        <f>VLOOKUP($A15,'mat2'!$A$1:$BE$400,O$1,FALSE)</f>
        <v/>
      </c>
      <c r="P15" s="70" t="str">
        <f>VLOOKUP($A15,'mat2'!$A$1:$BE$400,P$1,FALSE)</f>
        <v/>
      </c>
      <c r="Q15" s="70" t="str">
        <f>VLOOKUP($A15,'mat2'!$A$1:$BE$400,Q$1,FALSE)</f>
        <v/>
      </c>
      <c r="R15" s="193">
        <v>1</v>
      </c>
      <c r="S15" s="206" t="e">
        <f t="shared" si="4"/>
        <v>#VALUE!</v>
      </c>
      <c r="T15" s="206">
        <f t="shared" si="5"/>
        <v>0</v>
      </c>
      <c r="U15" s="209" t="e">
        <f t="shared" si="0"/>
        <v>#VALUE!</v>
      </c>
      <c r="V15" s="207" t="str">
        <f t="shared" si="1"/>
        <v xml:space="preserve">         L     WIDTH       RHO                                                 1</v>
      </c>
      <c r="W15" s="212" t="str">
        <f t="shared" si="2"/>
        <v xml:space="preserve">                    </v>
      </c>
      <c r="AC15" s="132"/>
      <c r="AD15" s="132"/>
    </row>
    <row r="16" spans="1:58">
      <c r="A16">
        <f t="shared" si="6"/>
        <v>19</v>
      </c>
      <c r="B16" s="136">
        <f t="shared" si="3"/>
        <v>7</v>
      </c>
      <c r="C16" s="37">
        <f>VLOOKUP($A16,'mat2'!$A$1:$BE$400,C$1,FALSE)</f>
        <v>30</v>
      </c>
      <c r="D16" s="37" t="str">
        <f>VLOOKUP($A16,'mat2'!$A$1:$BE$400,D$1,FALSE)</f>
        <v>海</v>
      </c>
      <c r="E16" s="17">
        <f>VLOOKUP($A16,'mat2'!$A$1:$BE$400,E$1,FALSE)</f>
        <v>2</v>
      </c>
      <c r="F16" s="35">
        <f>VLOOKUP($A16,'mat2'!$A$1:$BE$400,F$1,FALSE)</f>
        <v>5</v>
      </c>
      <c r="G16" s="36">
        <f>VLOOKUP($A16,'mat2'!$A$1:$BE$400,G$1,FALSE)</f>
        <v>1</v>
      </c>
      <c r="H16" s="34" t="str">
        <f>VLOOKUP($A16,'mat2'!$A$1:$BE$400,H$1,FALSE)</f>
        <v/>
      </c>
      <c r="I16" s="46" t="str">
        <f>VLOOKUP($A16,'mat2'!$A$1:$BE$400,I$1,FALSE)</f>
        <v/>
      </c>
      <c r="J16" s="46" t="str">
        <f>VLOOKUP($A16,'mat2'!$A$1:$BE$400,J$1,FALSE)</f>
        <v/>
      </c>
      <c r="K16" s="162" t="str">
        <f>VLOOKUP($A16,'mat2'!$A$1:$BE$400,K$1,FALSE)</f>
        <v/>
      </c>
      <c r="L16" s="33" t="str">
        <f>VLOOKUP($A16,'mat2'!$A$1:$BE$400,L$1,FALSE)</f>
        <v/>
      </c>
      <c r="M16" s="33" t="str">
        <f>VLOOKUP($A16,'mat2'!$A$1:$BE$400,M$1,FALSE)</f>
        <v/>
      </c>
      <c r="N16" s="70" t="str">
        <f>VLOOKUP($A16,'mat2'!$A$1:$BE$400,N$1,FALSE)</f>
        <v/>
      </c>
      <c r="O16" s="70" t="str">
        <f>VLOOKUP($A16,'mat2'!$A$1:$BE$400,O$1,FALSE)</f>
        <v/>
      </c>
      <c r="P16" s="70" t="str">
        <f>VLOOKUP($A16,'mat2'!$A$1:$BE$400,P$1,FALSE)</f>
        <v/>
      </c>
      <c r="Q16" s="70" t="str">
        <f>VLOOKUP($A16,'mat2'!$A$1:$BE$400,Q$1,FALSE)</f>
        <v/>
      </c>
      <c r="R16" s="193">
        <v>1</v>
      </c>
      <c r="S16" s="206" t="str">
        <f t="shared" si="4"/>
        <v xml:space="preserve">   30    3 海###海
#--------E-------POI-------RHO----L-JOIN---LR-----WIDTH-IUST-IRYL-KILL-IPSW-NEXT
 2.0000E+0    5.0000    1.0000                                                 1
#---ALPHAE-----BETAE
#---+----+----+----+----+----+----+----+----+----+----+----+----+----+----+----+</v>
      </c>
      <c r="T16" s="206">
        <f t="shared" si="5"/>
        <v>3</v>
      </c>
      <c r="U16" s="209" t="str">
        <f t="shared" si="0"/>
        <v xml:space="preserve">   30    3 海###海</v>
      </c>
      <c r="V16" s="207" t="str">
        <f t="shared" si="1"/>
        <v xml:space="preserve"> 2.0000E+0    5.0000    1.0000                                                 1</v>
      </c>
      <c r="W16" s="212" t="str">
        <f t="shared" si="2"/>
        <v xml:space="preserve">                    </v>
      </c>
      <c r="AC16" s="132"/>
      <c r="AD16" s="132"/>
    </row>
    <row r="17" spans="1:30">
      <c r="A17">
        <f t="shared" si="6"/>
        <v>20</v>
      </c>
      <c r="B17" s="136">
        <f t="shared" si="3"/>
        <v>8</v>
      </c>
      <c r="C17" s="37" t="str">
        <f>VLOOKUP($A17,'mat2'!$A$1:$BE$400,C$1,FALSE)</f>
        <v>MA</v>
      </c>
      <c r="D17" s="37" t="str">
        <f>VLOOKUP($A17,'mat2'!$A$1:$BE$400,D$1,FALSE)</f>
        <v>XHED</v>
      </c>
      <c r="E17" s="17" t="str">
        <f>VLOOKUP($A17,'mat2'!$A$1:$BE$400,E$1,FALSE)</f>
        <v>GS</v>
      </c>
      <c r="F17" s="35" t="str">
        <f>VLOOKUP($A17,'mat2'!$A$1:$BE$400,F$1,FALSE)</f>
        <v>POI</v>
      </c>
      <c r="G17" s="36" t="str">
        <f>VLOOKUP($A17,'mat2'!$A$1:$BE$400,G$1,FALSE)</f>
        <v>RHO</v>
      </c>
      <c r="H17" s="34" t="str">
        <f>VLOOKUP($A17,'mat2'!$A$1:$BE$400,H$1,FALSE)</f>
        <v>KILL</v>
      </c>
      <c r="I17" s="46" t="str">
        <f>VLOOKUP($A17,'mat2'!$A$1:$BE$400,I$1,FALSE)</f>
        <v>L</v>
      </c>
      <c r="J17" s="46" t="str">
        <f>VLOOKUP($A17,'mat2'!$A$1:$BE$400,J$1,FALSE)</f>
        <v>IUST</v>
      </c>
      <c r="K17" s="162" t="str">
        <f>VLOOKUP($A17,'mat2'!$A$1:$BE$400,K$1,FALSE)</f>
        <v>WIDTH</v>
      </c>
      <c r="L17" s="33" t="str">
        <f>VLOOKUP($A17,'mat2'!$A$1:$BE$400,L$1,FALSE)</f>
        <v>IRYL</v>
      </c>
      <c r="M17" s="33" t="str">
        <f>VLOOKUP($A17,'mat2'!$A$1:$BE$400,M$1,FALSE)</f>
        <v>ALPHAE</v>
      </c>
      <c r="N17" s="70" t="str">
        <f>VLOOKUP($A17,'mat2'!$A$1:$BE$400,N$1,FALSE)</f>
        <v>AREA</v>
      </c>
      <c r="O17" s="70" t="str">
        <f>VLOOKUP($A17,'mat2'!$A$1:$BE$400,O$1,FALSE)</f>
        <v>RIN</v>
      </c>
      <c r="P17" s="70" t="str">
        <f>VLOOKUP($A17,'mat2'!$A$1:$BE$400,P$1,FALSE)</f>
        <v>EFA</v>
      </c>
      <c r="Q17" s="70" t="str">
        <f>VLOOKUP($A17,'mat2'!$A$1:$BE$400,Q$1,FALSE)</f>
        <v>BETAE</v>
      </c>
      <c r="R17" s="193">
        <v>1</v>
      </c>
      <c r="S17" s="206" t="e">
        <f t="shared" si="4"/>
        <v>#VALUE!</v>
      </c>
      <c r="T17" s="206">
        <f t="shared" si="5"/>
        <v>0</v>
      </c>
      <c r="U17" s="209" t="e">
        <f t="shared" si="0"/>
        <v>#VALUE!</v>
      </c>
      <c r="V17" s="207" t="str">
        <f t="shared" si="1"/>
        <v xml:space="preserve">        GS       POI       RHO AREA  EFA  RIN      KILL    LWIDTH IUSTBETAE    1</v>
      </c>
      <c r="W17" s="212" t="str">
        <f t="shared" si="2"/>
        <v xml:space="preserve">      IRYL    ALPHAE</v>
      </c>
      <c r="AC17" s="132"/>
      <c r="AD17" s="132"/>
    </row>
    <row r="18" spans="1:30">
      <c r="A18">
        <f t="shared" si="6"/>
        <v>21</v>
      </c>
      <c r="B18" s="136">
        <f t="shared" si="3"/>
        <v>9</v>
      </c>
      <c r="C18" s="37">
        <f>VLOOKUP($A18,'mat2'!$A$1:$BE$400,C$1,FALSE)</f>
        <v>36</v>
      </c>
      <c r="D18" s="37" t="str">
        <f>VLOOKUP($A18,'mat2'!$A$1:$BE$400,D$1,FALSE)</f>
        <v>床版</v>
      </c>
      <c r="E18" s="17">
        <f>VLOOKUP($A18,'mat2'!$A$1:$BE$400,E$1,FALSE)</f>
        <v>12600000</v>
      </c>
      <c r="F18" s="35">
        <f>VLOOKUP($A18,'mat2'!$A$1:$BE$400,F$1,FALSE)</f>
        <v>0.17</v>
      </c>
      <c r="G18" s="36">
        <f>VLOOKUP($A18,'mat2'!$A$1:$BE$400,G$1,FALSE)</f>
        <v>2.35</v>
      </c>
      <c r="H18" s="34">
        <f>VLOOKUP($A18,'mat2'!$A$1:$BE$400,H$1,FALSE)</f>
        <v>0</v>
      </c>
      <c r="I18" s="46">
        <f>VLOOKUP($A18,'mat2'!$A$1:$BE$400,I$1,FALSE)</f>
        <v>1</v>
      </c>
      <c r="J18" s="46">
        <f>VLOOKUP($A18,'mat2'!$A$1:$BE$400,J$1,FALSE)</f>
        <v>2</v>
      </c>
      <c r="K18" s="162">
        <f>VLOOKUP($A18,'mat2'!$A$1:$BE$400,K$1,FALSE)</f>
        <v>0</v>
      </c>
      <c r="L18" s="33">
        <f>VLOOKUP($A18,'mat2'!$A$1:$BE$400,L$1,FALSE)</f>
        <v>0</v>
      </c>
      <c r="M18" s="33">
        <f>VLOOKUP($A18,'mat2'!$A$1:$BE$400,M$1,FALSE)</f>
        <v>0</v>
      </c>
      <c r="N18" s="70">
        <f>VLOOKUP($A18,'mat2'!$A$1:$BE$400,N$1,FALSE)</f>
        <v>0.84</v>
      </c>
      <c r="O18" s="70">
        <f>VLOOKUP($A18,'mat2'!$A$1:$BE$400,O$1,FALSE)</f>
        <v>0</v>
      </c>
      <c r="P18" s="70">
        <f>VLOOKUP($A18,'mat2'!$A$1:$BE$400,P$1,FALSE)</f>
        <v>0.83299999999999996</v>
      </c>
      <c r="Q18" s="70">
        <f>VLOOKUP($A18,'mat2'!$A$1:$BE$400,Q$1,FALSE)</f>
        <v>0</v>
      </c>
      <c r="R18" s="193">
        <v>1</v>
      </c>
      <c r="S18" s="206" t="str">
        <f t="shared" si="4"/>
        <v xml:space="preserve">   36    3 床版###床版
#--------E-------POI-------RHO----L-JOIN---LR-----WIDTH-IUST-IRYL-KILL-IPSW-NEXT
 1.2600E+7    0.1700    2.3500    1    1    0    0.0000    1    0    2    0    1
#---ALPHAE-----BETAE
 0.0000E+0 0.0000E+0
#---+----+----+----+----+----+----+----+----+----+----+----+----+----+----+----+</v>
      </c>
      <c r="T18" s="206">
        <f t="shared" si="5"/>
        <v>3</v>
      </c>
      <c r="U18" s="209" t="str">
        <f t="shared" si="0"/>
        <v xml:space="preserve">   36    3 床版###床版</v>
      </c>
      <c r="V18" s="207" t="str">
        <f t="shared" si="1"/>
        <v xml:space="preserve"> 1.2600E+7    0.1700    2.3500    1    1    0    0.0000    1    0    2    0    1</v>
      </c>
      <c r="W18" s="212" t="str">
        <f t="shared" si="2"/>
        <v xml:space="preserve"> 0.0000E+0 0.0000E+0</v>
      </c>
      <c r="AC18" s="132"/>
      <c r="AD18" s="132"/>
    </row>
    <row r="19" spans="1:30">
      <c r="A19">
        <f t="shared" si="6"/>
        <v>22</v>
      </c>
      <c r="B19" s="136">
        <f t="shared" si="3"/>
        <v>10</v>
      </c>
      <c r="C19" s="37">
        <f>VLOOKUP($A19,'mat2'!$A$1:$BE$400,C$1,FALSE)</f>
        <v>41</v>
      </c>
      <c r="D19" s="37" t="str">
        <f>VLOOKUP($A19,'mat2'!$A$1:$BE$400,D$1,FALSE)</f>
        <v>海側杭</v>
      </c>
      <c r="E19" s="17">
        <f>VLOOKUP($A19,'mat2'!$A$1:$BE$400,E$1,FALSE)</f>
        <v>79200000</v>
      </c>
      <c r="F19" s="35">
        <f>VLOOKUP($A19,'mat2'!$A$1:$BE$400,F$1,FALSE)</f>
        <v>0.3</v>
      </c>
      <c r="G19" s="36">
        <f>VLOOKUP($A19,'mat2'!$A$1:$BE$400,G$1,FALSE)</f>
        <v>7.85</v>
      </c>
      <c r="H19" s="34">
        <f>VLOOKUP($A19,'mat2'!$A$1:$BE$400,H$1,FALSE)</f>
        <v>0</v>
      </c>
      <c r="I19" s="46">
        <f>VLOOKUP($A19,'mat2'!$A$1:$BE$400,I$1,FALSE)</f>
        <v>1</v>
      </c>
      <c r="J19" s="46">
        <f>VLOOKUP($A19,'mat2'!$A$1:$BE$400,J$1,FALSE)</f>
        <v>2</v>
      </c>
      <c r="K19" s="162">
        <f>VLOOKUP($A19,'mat2'!$A$1:$BE$400,K$1,FALSE)</f>
        <v>0</v>
      </c>
      <c r="L19" s="33">
        <f>VLOOKUP($A19,'mat2'!$A$1:$BE$400,L$1,FALSE)</f>
        <v>0</v>
      </c>
      <c r="M19" s="33">
        <f>VLOOKUP($A19,'mat2'!$A$1:$BE$400,M$1,FALSE)</f>
        <v>0</v>
      </c>
      <c r="N19" s="70">
        <f>VLOOKUP($A19,'mat2'!$A$1:$BE$400,N$1,FALSE)</f>
        <v>2.1680000000000001E-2</v>
      </c>
      <c r="O19" s="70">
        <f>VLOOKUP($A19,'mat2'!$A$1:$BE$400,O$1,FALSE)</f>
        <v>0</v>
      </c>
      <c r="P19" s="70">
        <f>VLOOKUP($A19,'mat2'!$A$1:$BE$400,P$1,FALSE)</f>
        <v>0.5</v>
      </c>
      <c r="Q19" s="70">
        <f>VLOOKUP($A19,'mat2'!$A$1:$BE$400,Q$1,FALSE)</f>
        <v>0</v>
      </c>
      <c r="R19" s="193">
        <v>1</v>
      </c>
      <c r="S19" s="206" t="str">
        <f t="shared" si="4"/>
        <v xml:space="preserve">   41    3 海側杭###海側杭
#--------E-------POI-------RHO----L-JOIN---LR-----WIDTH-IUST-IRYL-KILL-IPSW-NEXT
 7.9200E+7    0.3000    7.8500    0    1    0    0.0000    1    0    2    0    1
#---ALPHAE-----BETAE
 0.0000E+0 0.0000E+0
#---+----+----+----+----+----+----+----+----+----+----+----+----+----+----+----+</v>
      </c>
      <c r="T19" s="206">
        <f t="shared" si="5"/>
        <v>3</v>
      </c>
      <c r="U19" s="209" t="str">
        <f t="shared" si="0"/>
        <v xml:space="preserve">   41    3 海側杭###海側杭</v>
      </c>
      <c r="V19" s="207" t="str">
        <f t="shared" si="1"/>
        <v xml:space="preserve"> 7.9200E+7    0.3000    7.8500    0    1    0    0.0000    1    0    2    0    1</v>
      </c>
      <c r="W19" s="212" t="str">
        <f t="shared" si="2"/>
        <v xml:space="preserve"> 0.0000E+0 0.0000E+0</v>
      </c>
      <c r="AC19" s="132"/>
      <c r="AD19" s="132"/>
    </row>
    <row r="20" spans="1:30">
      <c r="R20"/>
      <c r="S20" s="132"/>
      <c r="T20" s="132"/>
      <c r="U20" s="132"/>
      <c r="V20" s="132"/>
      <c r="W20" s="132"/>
      <c r="AC20" s="132"/>
      <c r="AD20" s="132"/>
    </row>
    <row r="21" spans="1:30">
      <c r="K21" s="47" t="s">
        <v>453</v>
      </c>
      <c r="R21"/>
      <c r="S21" s="132"/>
      <c r="T21" s="132"/>
      <c r="U21" s="132"/>
      <c r="V21" s="132"/>
      <c r="W21" s="132"/>
      <c r="AC21" s="132"/>
      <c r="AD21" s="132"/>
    </row>
    <row r="22" spans="1:30">
      <c r="R2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</row>
    <row r="23" spans="1:30">
      <c r="R23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</row>
    <row r="24" spans="1:30">
      <c r="R24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</row>
    <row r="25" spans="1:30">
      <c r="R2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</row>
    <row r="26" spans="1:30">
      <c r="R26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</row>
    <row r="27" spans="1:30">
      <c r="R27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</row>
    <row r="28" spans="1:30">
      <c r="R28" s="120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</row>
    <row r="29" spans="1:30">
      <c r="R29" s="120"/>
    </row>
    <row r="30" spans="1:30">
      <c r="R30" s="120"/>
    </row>
    <row r="31" spans="1:30">
      <c r="R31" s="120"/>
    </row>
    <row r="32" spans="1:30">
      <c r="R32" s="120"/>
    </row>
    <row r="33" spans="18:18">
      <c r="R33" s="120"/>
    </row>
    <row r="34" spans="18:18">
      <c r="R34" s="120"/>
    </row>
    <row r="35" spans="18:18">
      <c r="R35" s="120"/>
    </row>
    <row r="36" spans="18:18">
      <c r="R36" s="120"/>
    </row>
    <row r="37" spans="18:18">
      <c r="R37" s="120"/>
    </row>
    <row r="38" spans="18:18">
      <c r="R38" s="120"/>
    </row>
    <row r="39" spans="18:18">
      <c r="R39" s="120"/>
    </row>
    <row r="40" spans="18:18">
      <c r="R40" s="120"/>
    </row>
    <row r="41" spans="18:18">
      <c r="R41" s="120"/>
    </row>
    <row r="42" spans="18:18">
      <c r="R42" s="120"/>
    </row>
    <row r="43" spans="18:18">
      <c r="R43" s="120"/>
    </row>
    <row r="44" spans="18:18">
      <c r="R44" s="120"/>
    </row>
    <row r="45" spans="18:18">
      <c r="R45" s="120"/>
    </row>
    <row r="46" spans="18:18">
      <c r="R46" s="120"/>
    </row>
    <row r="47" spans="18:18">
      <c r="R47" s="120"/>
    </row>
    <row r="48" spans="18:18">
      <c r="R48" s="120"/>
    </row>
    <row r="49" spans="18:30">
      <c r="R49" s="120"/>
    </row>
    <row r="50" spans="18:30">
      <c r="R50" s="120"/>
    </row>
    <row r="51" spans="18:30">
      <c r="R51" s="120"/>
    </row>
    <row r="52" spans="18:30">
      <c r="R52" s="120"/>
    </row>
    <row r="53" spans="18:30">
      <c r="R53" s="120"/>
    </row>
    <row r="54" spans="18:30">
      <c r="R54" s="120"/>
    </row>
    <row r="55" spans="18:30">
      <c r="R55" s="120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</row>
    <row r="56" spans="18:30">
      <c r="R56" s="120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</row>
    <row r="57" spans="18:30">
      <c r="R57" s="120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</row>
    <row r="58" spans="18:30">
      <c r="R58" s="120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</row>
    <row r="59" spans="18:30">
      <c r="R59" s="120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</row>
    <row r="60" spans="18:30"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</row>
    <row r="61" spans="18:30"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</row>
    <row r="62" spans="18:30"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</row>
    <row r="63" spans="18:30"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</row>
    <row r="64" spans="18:30"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</row>
    <row r="65" spans="19:30"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</row>
    <row r="66" spans="19:30"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</row>
    <row r="67" spans="19:30"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</row>
    <row r="68" spans="19:30"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</row>
    <row r="69" spans="19:30"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</row>
    <row r="70" spans="19:30"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</row>
    <row r="71" spans="19:30"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</row>
    <row r="72" spans="19:30"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</row>
    <row r="73" spans="19:30"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</row>
    <row r="74" spans="19:30"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</row>
    <row r="75" spans="19:30"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</row>
    <row r="76" spans="19:30"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</row>
    <row r="81" spans="18:18">
      <c r="R81" s="113"/>
    </row>
    <row r="82" spans="18:18">
      <c r="R82" s="113"/>
    </row>
    <row r="83" spans="18:18">
      <c r="R83" s="113"/>
    </row>
    <row r="84" spans="18:18">
      <c r="R84" s="113"/>
    </row>
    <row r="85" spans="18:18">
      <c r="R85" s="113"/>
    </row>
    <row r="86" spans="18:18">
      <c r="R86" s="113"/>
    </row>
    <row r="87" spans="18:18">
      <c r="R87" s="113"/>
    </row>
    <row r="88" spans="18:18">
      <c r="R88" s="113"/>
    </row>
    <row r="89" spans="18:18">
      <c r="R89" s="113"/>
    </row>
    <row r="90" spans="18:18">
      <c r="R90" s="113"/>
    </row>
    <row r="91" spans="18:18">
      <c r="R91" s="113"/>
    </row>
    <row r="92" spans="18:18">
      <c r="R92" s="113"/>
    </row>
    <row r="93" spans="18:18">
      <c r="R93" s="113"/>
    </row>
    <row r="94" spans="18:18">
      <c r="R94" s="113"/>
    </row>
    <row r="95" spans="18:18">
      <c r="R95" s="113"/>
    </row>
    <row r="96" spans="18:18">
      <c r="R96" s="113"/>
    </row>
    <row r="97" spans="18:18">
      <c r="R97" s="113"/>
    </row>
    <row r="98" spans="18:18">
      <c r="R98" s="113"/>
    </row>
    <row r="99" spans="18:18">
      <c r="R99" s="113"/>
    </row>
    <row r="100" spans="18:18">
      <c r="R100" s="113"/>
    </row>
    <row r="101" spans="18:18">
      <c r="R101" s="113"/>
    </row>
    <row r="102" spans="18:18">
      <c r="R102" s="113"/>
    </row>
  </sheetData>
  <mergeCells count="15">
    <mergeCell ref="R5:R7"/>
    <mergeCell ref="Q5:Q6"/>
    <mergeCell ref="C5:C6"/>
    <mergeCell ref="F5:F6"/>
    <mergeCell ref="D5:D6"/>
    <mergeCell ref="E5:E6"/>
    <mergeCell ref="G5:G6"/>
    <mergeCell ref="H5:H6"/>
    <mergeCell ref="I5:I6"/>
    <mergeCell ref="J5:J6"/>
    <mergeCell ref="K5:M5"/>
    <mergeCell ref="N5:N7"/>
    <mergeCell ref="O5:O8"/>
    <mergeCell ref="P5:P8"/>
    <mergeCell ref="K6:K7"/>
  </mergeCells>
  <phoneticPr fontId="19"/>
  <pageMargins left="0.7" right="0.7" top="0.75" bottom="0.75" header="0.3" footer="0.3"/>
  <pageSetup paperSize="9" orientation="portrait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F102"/>
  <sheetViews>
    <sheetView workbookViewId="0"/>
  </sheetViews>
  <sheetFormatPr defaultRowHeight="12"/>
  <cols>
    <col min="4" max="4" width="18" customWidth="1"/>
    <col min="6" max="6" width="6.7109375" customWidth="1"/>
    <col min="8" max="8" width="7.28515625" customWidth="1"/>
    <col min="12" max="13" width="6.7109375" bestFit="1" customWidth="1"/>
    <col min="14" max="14" width="5.7109375" style="31" bestFit="1" customWidth="1"/>
    <col min="15" max="16" width="9.140625" style="31"/>
    <col min="17" max="17" width="9.7109375" style="31" bestFit="1" customWidth="1"/>
    <col min="18" max="26" width="9.140625" style="3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13</v>
      </c>
      <c r="J1">
        <f>VLOOKUP(J2,列!$C$3:$D$59,2,FALSE)</f>
        <v>14</v>
      </c>
      <c r="K1">
        <f>VLOOKUP(K2,列!$C$3:$D$59,2,FALSE)</f>
        <v>15</v>
      </c>
      <c r="L1">
        <f>VLOOKUP(L2,列!$C$3:$D$59,2,FALSE)</f>
        <v>16</v>
      </c>
      <c r="M1">
        <f>VLOOKUP(M2,列!$C$3:$D$59,2,FALSE)</f>
        <v>12</v>
      </c>
      <c r="O1" s="205" t="s">
        <v>459</v>
      </c>
    </row>
    <row r="2" spans="1:58">
      <c r="E2" t="s">
        <v>99</v>
      </c>
      <c r="F2" t="s">
        <v>100</v>
      </c>
      <c r="G2" t="s">
        <v>101</v>
      </c>
      <c r="H2" t="s">
        <v>102</v>
      </c>
      <c r="I2" t="s">
        <v>104</v>
      </c>
      <c r="J2" t="s">
        <v>105</v>
      </c>
      <c r="K2" t="s">
        <v>106</v>
      </c>
      <c r="L2" t="s">
        <v>107</v>
      </c>
      <c r="M2" t="s">
        <v>103</v>
      </c>
      <c r="O2" s="205" t="s">
        <v>465</v>
      </c>
      <c r="X2" s="208" t="str">
        <f>CHAR(10)</f>
        <v xml:space="preserve">
</v>
      </c>
    </row>
    <row r="3" spans="1:58">
      <c r="B3" t="s">
        <v>231</v>
      </c>
      <c r="O3" s="31" t="s">
        <v>483</v>
      </c>
      <c r="X3" s="224" t="s">
        <v>482</v>
      </c>
    </row>
    <row r="4" spans="1:58">
      <c r="E4" s="47"/>
      <c r="M4" s="47"/>
      <c r="O4" s="31" t="s">
        <v>480</v>
      </c>
    </row>
    <row r="5" spans="1:58" ht="12" customHeight="1">
      <c r="C5" s="234" t="s">
        <v>18</v>
      </c>
      <c r="D5" s="261" t="s">
        <v>25</v>
      </c>
      <c r="E5" s="238" t="s">
        <v>21</v>
      </c>
      <c r="F5" s="242" t="s">
        <v>280</v>
      </c>
      <c r="G5" s="242" t="s">
        <v>47</v>
      </c>
      <c r="H5" s="242" t="s">
        <v>279</v>
      </c>
      <c r="I5" s="246" t="s">
        <v>275</v>
      </c>
      <c r="J5" s="247"/>
      <c r="K5" s="248"/>
      <c r="L5" s="249" t="s">
        <v>166</v>
      </c>
      <c r="M5" s="240" t="s">
        <v>144</v>
      </c>
      <c r="N5" s="242"/>
    </row>
    <row r="6" spans="1:58">
      <c r="C6" s="235"/>
      <c r="D6" s="262"/>
      <c r="E6" s="239"/>
      <c r="F6" s="243"/>
      <c r="G6" s="243"/>
      <c r="H6" s="243"/>
      <c r="I6" s="242" t="s">
        <v>278</v>
      </c>
      <c r="J6" s="161"/>
      <c r="K6" s="161"/>
      <c r="L6" s="250"/>
      <c r="M6" s="241"/>
      <c r="N6" s="243"/>
    </row>
    <row r="7" spans="1:58">
      <c r="C7" s="48"/>
      <c r="D7" s="30"/>
      <c r="E7" s="49" t="s">
        <v>70</v>
      </c>
      <c r="F7" s="49" t="s">
        <v>53</v>
      </c>
      <c r="G7" s="49" t="s">
        <v>71</v>
      </c>
      <c r="H7" s="243"/>
      <c r="I7" s="243"/>
      <c r="J7" s="146" t="s">
        <v>276</v>
      </c>
      <c r="K7" s="146" t="s">
        <v>277</v>
      </c>
      <c r="L7" s="56"/>
      <c r="M7" s="4"/>
      <c r="N7" s="243"/>
    </row>
    <row r="8" spans="1:58">
      <c r="B8" s="137" t="s">
        <v>229</v>
      </c>
      <c r="C8" s="4"/>
      <c r="D8" s="30"/>
      <c r="E8" s="54" t="s">
        <v>390</v>
      </c>
      <c r="F8" s="18"/>
      <c r="G8" s="49" t="s">
        <v>388</v>
      </c>
      <c r="H8" s="161"/>
      <c r="I8" s="146"/>
      <c r="J8" s="146"/>
      <c r="K8" s="146"/>
      <c r="L8" s="149"/>
      <c r="M8" s="184" t="s">
        <v>145</v>
      </c>
      <c r="N8" s="161"/>
    </row>
    <row r="9" spans="1:58">
      <c r="A9">
        <f>MATCH(B9,'mat2'!$F$1:$F$196,0)</f>
        <v>69</v>
      </c>
      <c r="B9">
        <v>4</v>
      </c>
      <c r="C9" s="51" t="str">
        <f>VLOOKUP($A$9-1,'mat2'!$A$1:$BE$400,C$1,FALSE)</f>
        <v>MA</v>
      </c>
      <c r="D9" s="147" t="str">
        <f>VLOOKUP($A$9-1,'mat2'!$A$1:$BE$400,D$1,FALSE)</f>
        <v>XHED</v>
      </c>
      <c r="E9" s="147" t="str">
        <f>VLOOKUP($A$9-1,'mat2'!$A$1:$BE$400,E$1,FALSE)</f>
        <v>RHO</v>
      </c>
      <c r="F9" s="147" t="str">
        <f>VLOOKUP($A$9-1,'mat2'!$A$1:$BE$400,F$1,FALSE)</f>
        <v>PN</v>
      </c>
      <c r="G9" s="147" t="str">
        <f>VLOOKUP($A$9-1,'mat2'!$A$1:$BE$400,G$1,FALSE)</f>
        <v>WKF</v>
      </c>
      <c r="H9" s="147" t="str">
        <f>VLOOKUP($A$9-1,'mat2'!$A$1:$BE$400,H$1,FALSE)</f>
        <v>L</v>
      </c>
      <c r="I9" s="147" t="str">
        <f>VLOOKUP($A$9-1,'mat2'!$A$1:$BE$400,I$1,FALSE)</f>
        <v>WIDTH</v>
      </c>
      <c r="J9" s="147" t="str">
        <f>VLOOKUP($A$9-1,'mat2'!$A$1:$BE$400,J$1,FALSE)</f>
        <v>IRYL</v>
      </c>
      <c r="K9" s="147" t="str">
        <f>VLOOKUP($A$9-1,'mat2'!$A$1:$BE$400,K$1,FALSE)</f>
        <v>ALPHA</v>
      </c>
      <c r="L9" s="187" t="str">
        <f>VLOOKUP($A$9-1,'mat2'!$A$1:$BE$400,L$1,FALSE)</f>
        <v>BETA</v>
      </c>
      <c r="M9" s="15" t="str">
        <f>VLOOKUP($A$9-1,'mat2'!$A$1:$BE$400,M$1,FALSE)</f>
        <v>KILL</v>
      </c>
      <c r="N9" s="222" t="s">
        <v>456</v>
      </c>
      <c r="O9" s="206">
        <f>IF($B$9&gt;=10000,0,IF($B$9&gt;=1000,1,IF($B$9&gt;=100,2,IF($B$9&gt;=10,3,4))))</f>
        <v>4</v>
      </c>
      <c r="Q9" s="204"/>
    </row>
    <row r="10" spans="1:58">
      <c r="A10">
        <f>A9</f>
        <v>69</v>
      </c>
      <c r="B10" s="136">
        <v>1</v>
      </c>
      <c r="C10" s="3">
        <f>VLOOKUP($A10,'mat2'!$A$1:$BE$400,C$1,FALSE)</f>
        <v>500</v>
      </c>
      <c r="D10" s="3" t="str">
        <f>VLOOKUP($A10,'mat2'!$A$1:$BE$400,D$1,FALSE)</f>
        <v>As1</v>
      </c>
      <c r="E10" s="34">
        <f>VLOOKUP($A10,'mat2'!$A$1:$BE$400,E$1,FALSE)</f>
        <v>1</v>
      </c>
      <c r="F10" s="34">
        <f>VLOOKUP($A10,'mat2'!$A$1:$BE$400,F$1,FALSE)</f>
        <v>0.45</v>
      </c>
      <c r="G10" s="33">
        <f>VLOOKUP($A10,'mat2'!$A$1:$BE$400,G$1,FALSE)</f>
        <v>2200000</v>
      </c>
      <c r="H10" s="46">
        <f>VLOOKUP($A10,'mat2'!$A$1:$BE$400,H$1,FALSE)</f>
        <v>1</v>
      </c>
      <c r="I10" s="46">
        <f>VLOOKUP($A10,'mat2'!$A$1:$BE$400,I$1,FALSE)</f>
        <v>5</v>
      </c>
      <c r="J10" s="33">
        <f>VLOOKUP($A10,'mat2'!$A$1:$BE$400,J$1,FALSE)</f>
        <v>0</v>
      </c>
      <c r="K10" s="33">
        <f>VLOOKUP($A10,'mat2'!$A$1:$BE$400,K$1,FALSE)</f>
        <v>0</v>
      </c>
      <c r="L10" s="73">
        <f>VLOOKUP($A10,'mat2'!$A$1:$BE$400,L$1,FALSE)</f>
        <v>0</v>
      </c>
      <c r="M10" s="34">
        <f>VLOOKUP($A10,'mat2'!$A$1:$BE$400,M$1,FALSE)</f>
        <v>0</v>
      </c>
      <c r="N10" s="193">
        <v>1</v>
      </c>
      <c r="O10" s="206" t="str">
        <f>Q10&amp;$X$2&amp;$O$3&amp;$X$2&amp;R10&amp;$X$2&amp;$O$4&amp;$X$2&amp;S10&amp;$X$2&amp;$O$2</f>
        <v xml:space="preserve">  500    4 As1###As1
#-------PN-------WKF------WRHO-------CKX-------CKY----L-KILL-----WIDTH-IRYL-NEXT
    0.4500 2.2000E+6    1.0000                        1    0    0.0000    5    1
#---ALPHAE-----BETAE
 0.0000E+0 0.0000E+0
#---+----+----+----+----+----+----+----+----+----+----+----+----+----+----+----+</v>
      </c>
      <c r="P10" s="206">
        <f>IF($C10&gt;=10000,0,IF($C10&gt;=1000,1,IF($C10&gt;=100,2,IF($C10&gt;=10,3,4))))</f>
        <v>2</v>
      </c>
      <c r="Q10" s="209" t="str">
        <f>REPT(" ",P10)&amp;FIXED($C10,0,1)&amp;REPT(" ",$O$9)&amp;FIXED($B$9,0,1)&amp;" "&amp;$D10&amp;"###"&amp;D10</f>
        <v xml:space="preserve">  500    4 As1###As1</v>
      </c>
      <c r="R10" s="207" t="str">
        <f t="shared" ref="R10:R65" si="0">RIGHT(REPT(" ",10)&amp;TEXT($F10,"####0.0000"),10)&amp;RIGHT(REPT(" ",10)&amp;TEXT($G10,"0.0000E+0"),10)&amp;RIGHT(REPT(" ",10)&amp;TEXT($E10,"####0.0000"),10)&amp;$X$3&amp;$X$3&amp;RIGHT(REPT(" ",5)&amp;TEXT($H10,"####0"),5)&amp;RIGHT(REPT(" ",5)&amp;TEXT($L10,"####0"),5)&amp;RIGHT(REPT(" ",10)&amp;TEXT($M10,"####0.0000"),10)&amp;RIGHT(REPT(" ",5)&amp;TEXT($I10,"####0"),5)&amp;RIGHT(REPT(" ",5)&amp;TEXT($N10,"####0"),5)</f>
        <v xml:space="preserve">    0.4500 2.2000E+6    1.0000                        1    0    0.0000    5    1</v>
      </c>
      <c r="S10" s="212" t="str">
        <f t="shared" ref="S10:S65" si="1">RIGHT(REPT(" ",10)&amp;TEXT($J10,"0.0000E+0"),10)&amp;RIGHT(REPT(" ",10)&amp;TEXT($K10,"0.0000E+0"),10)</f>
        <v xml:space="preserve"> 0.0000E+0 0.0000E+0</v>
      </c>
      <c r="X10" s="132"/>
      <c r="Y10" s="132"/>
      <c r="Z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 0.4500 2200000.0    1.0000       5.0    0.0000    0.0000 0.0000E+0 0.0000E+0</v>
      </c>
    </row>
    <row r="11" spans="1:58">
      <c r="A11">
        <f>A10+1</f>
        <v>70</v>
      </c>
      <c r="B11" s="136">
        <f t="shared" ref="B11:B65" si="2">B10+1</f>
        <v>2</v>
      </c>
      <c r="C11" s="3">
        <f>VLOOKUP($A11,'mat2'!$A$1:$BE$400,C$1,FALSE)</f>
        <v>501</v>
      </c>
      <c r="D11" s="3" t="str">
        <f>VLOOKUP($A11,'mat2'!$A$1:$BE$400,D$1,FALSE)</f>
        <v>Ag1</v>
      </c>
      <c r="E11" s="34">
        <f>VLOOKUP($A11,'mat2'!$A$1:$BE$400,E$1,FALSE)</f>
        <v>1</v>
      </c>
      <c r="F11" s="34">
        <f>VLOOKUP($A11,'mat2'!$A$1:$BE$400,F$1,FALSE)</f>
        <v>0.45</v>
      </c>
      <c r="G11" s="33">
        <f>VLOOKUP($A11,'mat2'!$A$1:$BE$400,G$1,FALSE)</f>
        <v>2200000</v>
      </c>
      <c r="H11" s="46">
        <f>VLOOKUP($A11,'mat2'!$A$1:$BE$400,H$1,FALSE)</f>
        <v>1</v>
      </c>
      <c r="I11" s="46">
        <f>VLOOKUP($A11,'mat2'!$A$1:$BE$400,I$1,FALSE)</f>
        <v>5</v>
      </c>
      <c r="J11" s="33">
        <f>VLOOKUP($A11,'mat2'!$A$1:$BE$400,J$1,FALSE)</f>
        <v>0</v>
      </c>
      <c r="K11" s="33">
        <f>VLOOKUP($A11,'mat2'!$A$1:$BE$400,K$1,FALSE)</f>
        <v>0</v>
      </c>
      <c r="L11" s="73">
        <f>VLOOKUP($A11,'mat2'!$A$1:$BE$400,L$1,FALSE)</f>
        <v>0</v>
      </c>
      <c r="M11" s="34">
        <f>VLOOKUP($A11,'mat2'!$A$1:$BE$400,M$1,FALSE)</f>
        <v>0</v>
      </c>
      <c r="N11" s="193">
        <v>1</v>
      </c>
      <c r="O11" s="206" t="str">
        <f t="shared" ref="O11:O65" si="3">Q11&amp;$X$2&amp;$O$3&amp;$X$2&amp;R11&amp;$X$2&amp;$O$4&amp;$X$2&amp;S11&amp;$X$2&amp;$O$2</f>
        <v xml:space="preserve">  501    4 Ag1###Ag1
#-------PN-------WKF------WRHO-------CKX-------CKY----L-KILL-----WIDTH-IRYL-NEXT
    0.4500 2.2000E+6    1.0000                        1    0    0.0000    5    1
#---ALPHAE-----BETAE
 0.0000E+0 0.0000E+0
#---+----+----+----+----+----+----+----+----+----+----+----+----+----+----+----+</v>
      </c>
      <c r="P11" s="206">
        <f t="shared" ref="P11:P65" si="4">IF($C11&gt;=10000,0,IF($C11&gt;=1000,1,IF($C11&gt;=100,2,IF($C11&gt;=10,3,4))))</f>
        <v>2</v>
      </c>
      <c r="Q11" s="209" t="str">
        <f t="shared" ref="Q11:Q65" si="5">REPT(" ",P11)&amp;FIXED($C11,0,1)&amp;REPT(" ",$O$9)&amp;FIXED($B$9,0,1)&amp;" "&amp;$D11&amp;"###"&amp;D11</f>
        <v xml:space="preserve">  501    4 Ag1###Ag1</v>
      </c>
      <c r="R11" s="207" t="str">
        <f t="shared" si="0"/>
        <v xml:space="preserve">    0.4500 2.2000E+6    1.0000                        1    0    0.0000    5    1</v>
      </c>
      <c r="S11" s="212" t="str">
        <f t="shared" si="1"/>
        <v xml:space="preserve"> 0.0000E+0 0.0000E+0</v>
      </c>
      <c r="X11" s="132"/>
      <c r="Y11" s="132"/>
      <c r="Z11" s="132"/>
    </row>
    <row r="12" spans="1:58">
      <c r="A12">
        <f t="shared" ref="A12:A65" si="6">A11+1</f>
        <v>71</v>
      </c>
      <c r="B12" s="136">
        <f t="shared" si="2"/>
        <v>3</v>
      </c>
      <c r="C12" s="3">
        <f>VLOOKUP($A12,'mat2'!$A$1:$BE$400,C$1,FALSE)</f>
        <v>502</v>
      </c>
      <c r="D12" s="3" t="str">
        <f>VLOOKUP($A12,'mat2'!$A$1:$BE$400,D$1,FALSE)</f>
        <v>Dc1</v>
      </c>
      <c r="E12" s="34">
        <f>VLOOKUP($A12,'mat2'!$A$1:$BE$400,E$1,FALSE)</f>
        <v>1</v>
      </c>
      <c r="F12" s="34">
        <f>VLOOKUP($A12,'mat2'!$A$1:$BE$400,F$1,FALSE)</f>
        <v>0.44</v>
      </c>
      <c r="G12" s="33">
        <f>VLOOKUP($A12,'mat2'!$A$1:$BE$400,G$1,FALSE)</f>
        <v>2200000</v>
      </c>
      <c r="H12" s="46">
        <f>VLOOKUP($A12,'mat2'!$A$1:$BE$400,H$1,FALSE)</f>
        <v>1</v>
      </c>
      <c r="I12" s="46">
        <f>VLOOKUP($A12,'mat2'!$A$1:$BE$400,I$1,FALSE)</f>
        <v>5</v>
      </c>
      <c r="J12" s="33">
        <f>VLOOKUP($A12,'mat2'!$A$1:$BE$400,J$1,FALSE)</f>
        <v>0</v>
      </c>
      <c r="K12" s="33">
        <f>VLOOKUP($A12,'mat2'!$A$1:$BE$400,K$1,FALSE)</f>
        <v>0</v>
      </c>
      <c r="L12" s="73">
        <f>VLOOKUP($A12,'mat2'!$A$1:$BE$400,L$1,FALSE)</f>
        <v>0</v>
      </c>
      <c r="M12" s="34">
        <f>VLOOKUP($A12,'mat2'!$A$1:$BE$400,M$1,FALSE)</f>
        <v>0</v>
      </c>
      <c r="N12" s="193">
        <v>1</v>
      </c>
      <c r="O12" s="206" t="str">
        <f t="shared" si="3"/>
        <v xml:space="preserve">  502    4 Dc1###Dc1
#-------PN-------WKF------WRHO-------CKX-------CKY----L-KILL-----WIDTH-IRYL-NEXT
    0.4400 2.2000E+6    1.0000                        1    0    0.0000    5    1
#---ALPHAE-----BETAE
 0.0000E+0 0.0000E+0
#---+----+----+----+----+----+----+----+----+----+----+----+----+----+----+----+</v>
      </c>
      <c r="P12" s="206">
        <f t="shared" si="4"/>
        <v>2</v>
      </c>
      <c r="Q12" s="209" t="str">
        <f t="shared" si="5"/>
        <v xml:space="preserve">  502    4 Dc1###Dc1</v>
      </c>
      <c r="R12" s="207" t="str">
        <f t="shared" si="0"/>
        <v xml:space="preserve">    0.4400 2.2000E+6    1.0000                        1    0    0.0000    5    1</v>
      </c>
      <c r="S12" s="212" t="str">
        <f t="shared" si="1"/>
        <v xml:space="preserve"> 0.0000E+0 0.0000E+0</v>
      </c>
      <c r="X12" s="132"/>
      <c r="Y12" s="132"/>
      <c r="Z12" s="132"/>
    </row>
    <row r="13" spans="1:58">
      <c r="A13">
        <f t="shared" si="6"/>
        <v>72</v>
      </c>
      <c r="B13" s="136">
        <f t="shared" si="2"/>
        <v>4</v>
      </c>
      <c r="C13" s="3">
        <f>VLOOKUP($A13,'mat2'!$A$1:$BE$400,C$1,FALSE)</f>
        <v>503</v>
      </c>
      <c r="D13" s="3" t="str">
        <f>VLOOKUP($A13,'mat2'!$A$1:$BE$400,D$1,FALSE)</f>
        <v>埋め土</v>
      </c>
      <c r="E13" s="34">
        <f>VLOOKUP($A13,'mat2'!$A$1:$BE$400,E$1,FALSE)</f>
        <v>1</v>
      </c>
      <c r="F13" s="34">
        <f>VLOOKUP($A13,'mat2'!$A$1:$BE$400,F$1,FALSE)</f>
        <v>0.45</v>
      </c>
      <c r="G13" s="33">
        <f>VLOOKUP($A13,'mat2'!$A$1:$BE$400,G$1,FALSE)</f>
        <v>2200000</v>
      </c>
      <c r="H13" s="46">
        <f>VLOOKUP($A13,'mat2'!$A$1:$BE$400,H$1,FALSE)</f>
        <v>1</v>
      </c>
      <c r="I13" s="46">
        <f>VLOOKUP($A13,'mat2'!$A$1:$BE$400,I$1,FALSE)</f>
        <v>5</v>
      </c>
      <c r="J13" s="33">
        <f>VLOOKUP($A13,'mat2'!$A$1:$BE$400,J$1,FALSE)</f>
        <v>0</v>
      </c>
      <c r="K13" s="33">
        <f>VLOOKUP($A13,'mat2'!$A$1:$BE$400,K$1,FALSE)</f>
        <v>0</v>
      </c>
      <c r="L13" s="73">
        <f>VLOOKUP($A13,'mat2'!$A$1:$BE$400,L$1,FALSE)</f>
        <v>0</v>
      </c>
      <c r="M13" s="34">
        <f>VLOOKUP($A13,'mat2'!$A$1:$BE$400,M$1,FALSE)</f>
        <v>0</v>
      </c>
      <c r="N13" s="193">
        <v>1</v>
      </c>
      <c r="O13" s="206" t="str">
        <f t="shared" si="3"/>
        <v xml:space="preserve">  503    4 埋め土###埋め土
#-------PN-------WKF------WRHO-------CKX-------CKY----L-KILL-----WIDTH-IRYL-NEXT
    0.4500 2.2000E+6    1.0000                        1    0    0.0000    5    1
#---ALPHAE-----BETAE
 0.0000E+0 0.0000E+0
#---+----+----+----+----+----+----+----+----+----+----+----+----+----+----+----+</v>
      </c>
      <c r="P13" s="206">
        <f t="shared" si="4"/>
        <v>2</v>
      </c>
      <c r="Q13" s="209" t="str">
        <f t="shared" si="5"/>
        <v xml:space="preserve">  503    4 埋め土###埋め土</v>
      </c>
      <c r="R13" s="207" t="str">
        <f t="shared" si="0"/>
        <v xml:space="preserve">    0.4500 2.2000E+6    1.0000                        1    0    0.0000    5    1</v>
      </c>
      <c r="S13" s="212" t="str">
        <f t="shared" si="1"/>
        <v xml:space="preserve"> 0.0000E+0 0.0000E+0</v>
      </c>
      <c r="X13" s="132"/>
      <c r="Y13" s="132"/>
      <c r="Z13" s="132"/>
    </row>
    <row r="14" spans="1:58">
      <c r="A14">
        <f t="shared" si="6"/>
        <v>73</v>
      </c>
      <c r="B14" s="136">
        <f t="shared" si="2"/>
        <v>5</v>
      </c>
      <c r="C14" s="3">
        <f>VLOOKUP($A14,'mat2'!$A$1:$BE$400,C$1,FALSE)</f>
        <v>504</v>
      </c>
      <c r="D14" s="3" t="str">
        <f>VLOOKUP($A14,'mat2'!$A$1:$BE$400,D$1,FALSE)</f>
        <v>捨石</v>
      </c>
      <c r="E14" s="34">
        <f>VLOOKUP($A14,'mat2'!$A$1:$BE$400,E$1,FALSE)</f>
        <v>1</v>
      </c>
      <c r="F14" s="34">
        <f>VLOOKUP($A14,'mat2'!$A$1:$BE$400,F$1,FALSE)</f>
        <v>0.45</v>
      </c>
      <c r="G14" s="33">
        <f>VLOOKUP($A14,'mat2'!$A$1:$BE$400,G$1,FALSE)</f>
        <v>22000</v>
      </c>
      <c r="H14" s="46">
        <f>VLOOKUP($A14,'mat2'!$A$1:$BE$400,H$1,FALSE)</f>
        <v>1</v>
      </c>
      <c r="I14" s="46">
        <f>VLOOKUP($A14,'mat2'!$A$1:$BE$400,I$1,FALSE)</f>
        <v>5</v>
      </c>
      <c r="J14" s="33">
        <f>VLOOKUP($A14,'mat2'!$A$1:$BE$400,J$1,FALSE)</f>
        <v>0</v>
      </c>
      <c r="K14" s="33">
        <f>VLOOKUP($A14,'mat2'!$A$1:$BE$400,K$1,FALSE)</f>
        <v>0</v>
      </c>
      <c r="L14" s="73">
        <f>VLOOKUP($A14,'mat2'!$A$1:$BE$400,L$1,FALSE)</f>
        <v>0</v>
      </c>
      <c r="M14" s="34">
        <f>VLOOKUP($A14,'mat2'!$A$1:$BE$400,M$1,FALSE)</f>
        <v>0</v>
      </c>
      <c r="N14" s="193">
        <v>1</v>
      </c>
      <c r="O14" s="206" t="str">
        <f t="shared" si="3"/>
        <v xml:space="preserve">  504    4 捨石###捨石
#-------PN-------WKF------WRHO-------CKX-------CKY----L-KILL-----WIDTH-IRYL-NEXT
    0.4500 2.2000E+4    1.0000                        1    0    0.0000    5    1
#---ALPHAE-----BETAE
 0.0000E+0 0.0000E+0
#---+----+----+----+----+----+----+----+----+----+----+----+----+----+----+----+</v>
      </c>
      <c r="P14" s="206">
        <f t="shared" si="4"/>
        <v>2</v>
      </c>
      <c r="Q14" s="209" t="str">
        <f t="shared" si="5"/>
        <v xml:space="preserve">  504    4 捨石###捨石</v>
      </c>
      <c r="R14" s="207" t="str">
        <f t="shared" si="0"/>
        <v xml:space="preserve">    0.4500 2.2000E+4    1.0000                        1    0    0.0000    5    1</v>
      </c>
      <c r="S14" s="212" t="str">
        <f t="shared" si="1"/>
        <v xml:space="preserve"> 0.0000E+0 0.0000E+0</v>
      </c>
      <c r="X14" s="132"/>
      <c r="Y14" s="132"/>
      <c r="Z14" s="132"/>
    </row>
    <row r="15" spans="1:58">
      <c r="A15">
        <f t="shared" si="6"/>
        <v>74</v>
      </c>
      <c r="B15" s="136">
        <f t="shared" si="2"/>
        <v>6</v>
      </c>
      <c r="C15" s="3">
        <f>VLOOKUP($A15,'mat2'!$A$1:$BE$400,C$1,FALSE)</f>
        <v>505</v>
      </c>
      <c r="D15" s="3" t="str">
        <f>VLOOKUP($A15,'mat2'!$A$1:$BE$400,D$1,FALSE)</f>
        <v>裏込土</v>
      </c>
      <c r="E15" s="34">
        <f>VLOOKUP($A15,'mat2'!$A$1:$BE$400,E$1,FALSE)</f>
        <v>1</v>
      </c>
      <c r="F15" s="34">
        <f>VLOOKUP($A15,'mat2'!$A$1:$BE$400,F$1,FALSE)</f>
        <v>0.45</v>
      </c>
      <c r="G15" s="33">
        <f>VLOOKUP($A15,'mat2'!$A$1:$BE$400,G$1,FALSE)</f>
        <v>22000</v>
      </c>
      <c r="H15" s="46">
        <f>VLOOKUP($A15,'mat2'!$A$1:$BE$400,H$1,FALSE)</f>
        <v>1</v>
      </c>
      <c r="I15" s="46">
        <f>VLOOKUP($A15,'mat2'!$A$1:$BE$400,I$1,FALSE)</f>
        <v>5</v>
      </c>
      <c r="J15" s="33">
        <f>VLOOKUP($A15,'mat2'!$A$1:$BE$400,J$1,FALSE)</f>
        <v>0</v>
      </c>
      <c r="K15" s="33">
        <f>VLOOKUP($A15,'mat2'!$A$1:$BE$400,K$1,FALSE)</f>
        <v>0</v>
      </c>
      <c r="L15" s="73">
        <f>VLOOKUP($A15,'mat2'!$A$1:$BE$400,L$1,FALSE)</f>
        <v>0</v>
      </c>
      <c r="M15" s="34">
        <f>VLOOKUP($A15,'mat2'!$A$1:$BE$400,M$1,FALSE)</f>
        <v>0</v>
      </c>
      <c r="N15" s="193">
        <v>1</v>
      </c>
      <c r="O15" s="206" t="str">
        <f t="shared" si="3"/>
        <v xml:space="preserve">  505    4 裏込土###裏込土
#-------PN-------WKF------WRHO-------CKX-------CKY----L-KILL-----WIDTH-IRYL-NEXT
    0.4500 2.2000E+4    1.0000                        1    0    0.0000    5    1
#---ALPHAE-----BETAE
 0.0000E+0 0.0000E+0
#---+----+----+----+----+----+----+----+----+----+----+----+----+----+----+----+</v>
      </c>
      <c r="P15" s="206">
        <f t="shared" si="4"/>
        <v>2</v>
      </c>
      <c r="Q15" s="209" t="str">
        <f t="shared" si="5"/>
        <v xml:space="preserve">  505    4 裏込土###裏込土</v>
      </c>
      <c r="R15" s="207" t="str">
        <f t="shared" si="0"/>
        <v xml:space="preserve">    0.4500 2.2000E+4    1.0000                        1    0    0.0000    5    1</v>
      </c>
      <c r="S15" s="212" t="str">
        <f t="shared" si="1"/>
        <v xml:space="preserve"> 0.0000E+0 0.0000E+0</v>
      </c>
      <c r="X15" s="132"/>
      <c r="Y15" s="132"/>
      <c r="Z15" s="132"/>
    </row>
    <row r="16" spans="1:58">
      <c r="A16">
        <f t="shared" si="6"/>
        <v>75</v>
      </c>
      <c r="B16" s="136">
        <f t="shared" si="2"/>
        <v>7</v>
      </c>
      <c r="C16" s="3">
        <f>VLOOKUP($A16,'mat2'!$A$1:$BE$400,C$1,FALSE)</f>
        <v>506</v>
      </c>
      <c r="D16" s="3" t="str">
        <f>VLOOKUP($A16,'mat2'!$A$1:$BE$400,D$1,FALSE)</f>
        <v>Ac1</v>
      </c>
      <c r="E16" s="34">
        <f>VLOOKUP($A16,'mat2'!$A$1:$BE$400,E$1,FALSE)</f>
        <v>1</v>
      </c>
      <c r="F16" s="34">
        <f>VLOOKUP($A16,'mat2'!$A$1:$BE$400,F$1,FALSE)</f>
        <v>0.67</v>
      </c>
      <c r="G16" s="33">
        <f>VLOOKUP($A16,'mat2'!$A$1:$BE$400,G$1,FALSE)</f>
        <v>2200000</v>
      </c>
      <c r="H16" s="46">
        <f>VLOOKUP($A16,'mat2'!$A$1:$BE$400,H$1,FALSE)</f>
        <v>1</v>
      </c>
      <c r="I16" s="46">
        <f>VLOOKUP($A16,'mat2'!$A$1:$BE$400,I$1,FALSE)</f>
        <v>5</v>
      </c>
      <c r="J16" s="33">
        <f>VLOOKUP($A16,'mat2'!$A$1:$BE$400,J$1,FALSE)</f>
        <v>0</v>
      </c>
      <c r="K16" s="33">
        <f>VLOOKUP($A16,'mat2'!$A$1:$BE$400,K$1,FALSE)</f>
        <v>0</v>
      </c>
      <c r="L16" s="73">
        <f>VLOOKUP($A16,'mat2'!$A$1:$BE$400,L$1,FALSE)</f>
        <v>0</v>
      </c>
      <c r="M16" s="34">
        <f>VLOOKUP($A16,'mat2'!$A$1:$BE$400,M$1,FALSE)</f>
        <v>0</v>
      </c>
      <c r="N16" s="193">
        <v>1</v>
      </c>
      <c r="O16" s="206" t="str">
        <f t="shared" si="3"/>
        <v xml:space="preserve">  506    4 Ac1###Ac1
#-------PN-------WKF------WRHO-------CKX-------CKY----L-KILL-----WIDTH-IRYL-NEXT
    0.6700 2.2000E+6    1.0000                        1    0    0.0000    5    1
#---ALPHAE-----BETAE
 0.0000E+0 0.0000E+0
#---+----+----+----+----+----+----+----+----+----+----+----+----+----+----+----+</v>
      </c>
      <c r="P16" s="206">
        <f t="shared" si="4"/>
        <v>2</v>
      </c>
      <c r="Q16" s="209" t="str">
        <f t="shared" si="5"/>
        <v xml:space="preserve">  506    4 Ac1###Ac1</v>
      </c>
      <c r="R16" s="207" t="str">
        <f t="shared" si="0"/>
        <v xml:space="preserve">    0.6700 2.2000E+6    1.0000                        1    0    0.0000    5    1</v>
      </c>
      <c r="S16" s="212" t="str">
        <f t="shared" si="1"/>
        <v xml:space="preserve"> 0.0000E+0 0.0000E+0</v>
      </c>
      <c r="X16" s="132"/>
      <c r="Y16" s="132"/>
      <c r="Z16" s="132"/>
    </row>
    <row r="17" spans="1:26">
      <c r="A17">
        <f t="shared" si="6"/>
        <v>76</v>
      </c>
      <c r="B17" s="136">
        <f t="shared" si="2"/>
        <v>8</v>
      </c>
      <c r="C17" s="3">
        <f>VLOOKUP($A17,'mat2'!$A$1:$BE$400,C$1,FALSE)</f>
        <v>507</v>
      </c>
      <c r="D17" s="3" t="str">
        <f>VLOOKUP($A17,'mat2'!$A$1:$BE$400,D$1,FALSE)</f>
        <v>Dc2</v>
      </c>
      <c r="E17" s="34">
        <f>VLOOKUP($A17,'mat2'!$A$1:$BE$400,E$1,FALSE)</f>
        <v>1</v>
      </c>
      <c r="F17" s="34">
        <f>VLOOKUP($A17,'mat2'!$A$1:$BE$400,F$1,FALSE)</f>
        <v>0.55000000000000004</v>
      </c>
      <c r="G17" s="33">
        <f>VLOOKUP($A17,'mat2'!$A$1:$BE$400,G$1,FALSE)</f>
        <v>2200000</v>
      </c>
      <c r="H17" s="46">
        <f>VLOOKUP($A17,'mat2'!$A$1:$BE$400,H$1,FALSE)</f>
        <v>1</v>
      </c>
      <c r="I17" s="46">
        <f>VLOOKUP($A17,'mat2'!$A$1:$BE$400,I$1,FALSE)</f>
        <v>5</v>
      </c>
      <c r="J17" s="33">
        <f>VLOOKUP($A17,'mat2'!$A$1:$BE$400,J$1,FALSE)</f>
        <v>0</v>
      </c>
      <c r="K17" s="33">
        <f>VLOOKUP($A17,'mat2'!$A$1:$BE$400,K$1,FALSE)</f>
        <v>0</v>
      </c>
      <c r="L17" s="73">
        <f>VLOOKUP($A17,'mat2'!$A$1:$BE$400,L$1,FALSE)</f>
        <v>0</v>
      </c>
      <c r="M17" s="34">
        <f>VLOOKUP($A17,'mat2'!$A$1:$BE$400,M$1,FALSE)</f>
        <v>0</v>
      </c>
      <c r="N17" s="193">
        <v>1</v>
      </c>
      <c r="O17" s="206" t="str">
        <f t="shared" si="3"/>
        <v xml:space="preserve">  507    4 Dc2###Dc2
#-------PN-------WKF------WRHO-------CKX-------CKY----L-KILL-----WIDTH-IRYL-NEXT
    0.5500 2.2000E+6    1.0000                        1    0    0.0000    5    1
#---ALPHAE-----BETAE
 0.0000E+0 0.0000E+0
#---+----+----+----+----+----+----+----+----+----+----+----+----+----+----+----+</v>
      </c>
      <c r="P17" s="206">
        <f t="shared" si="4"/>
        <v>2</v>
      </c>
      <c r="Q17" s="209" t="str">
        <f t="shared" si="5"/>
        <v xml:space="preserve">  507    4 Dc2###Dc2</v>
      </c>
      <c r="R17" s="207" t="str">
        <f t="shared" si="0"/>
        <v xml:space="preserve">    0.5500 2.2000E+6    1.0000                        1    0    0.0000    5    1</v>
      </c>
      <c r="S17" s="212" t="str">
        <f t="shared" si="1"/>
        <v xml:space="preserve"> 0.0000E+0 0.0000E+0</v>
      </c>
      <c r="X17" s="132"/>
      <c r="Y17" s="132"/>
      <c r="Z17" s="132"/>
    </row>
    <row r="18" spans="1:26">
      <c r="A18">
        <f t="shared" si="6"/>
        <v>77</v>
      </c>
      <c r="B18" s="136">
        <f t="shared" si="2"/>
        <v>9</v>
      </c>
      <c r="C18" s="3">
        <f>VLOOKUP($A18,'mat2'!$A$1:$BE$400,C$1,FALSE)</f>
        <v>508</v>
      </c>
      <c r="D18" s="3" t="str">
        <f>VLOOKUP($A18,'mat2'!$A$1:$BE$400,D$1,FALSE)</f>
        <v>Dg1</v>
      </c>
      <c r="E18" s="34">
        <f>VLOOKUP($A18,'mat2'!$A$1:$BE$400,E$1,FALSE)</f>
        <v>1</v>
      </c>
      <c r="F18" s="34">
        <f>VLOOKUP($A18,'mat2'!$A$1:$BE$400,F$1,FALSE)</f>
        <v>0.45</v>
      </c>
      <c r="G18" s="33">
        <f>VLOOKUP($A18,'mat2'!$A$1:$BE$400,G$1,FALSE)</f>
        <v>2200000</v>
      </c>
      <c r="H18" s="46">
        <f>VLOOKUP($A18,'mat2'!$A$1:$BE$400,H$1,FALSE)</f>
        <v>1</v>
      </c>
      <c r="I18" s="46">
        <f>VLOOKUP($A18,'mat2'!$A$1:$BE$400,I$1,FALSE)</f>
        <v>5</v>
      </c>
      <c r="J18" s="33">
        <f>VLOOKUP($A18,'mat2'!$A$1:$BE$400,J$1,FALSE)</f>
        <v>0</v>
      </c>
      <c r="K18" s="33">
        <f>VLOOKUP($A18,'mat2'!$A$1:$BE$400,K$1,FALSE)</f>
        <v>0</v>
      </c>
      <c r="L18" s="73">
        <f>VLOOKUP($A18,'mat2'!$A$1:$BE$400,L$1,FALSE)</f>
        <v>0</v>
      </c>
      <c r="M18" s="34">
        <f>VLOOKUP($A18,'mat2'!$A$1:$BE$400,M$1,FALSE)</f>
        <v>0</v>
      </c>
      <c r="N18" s="193">
        <v>1</v>
      </c>
      <c r="O18" s="206" t="str">
        <f t="shared" si="3"/>
        <v xml:space="preserve">  508    4 Dg1###Dg1
#-------PN-------WKF------WRHO-------CKX-------CKY----L-KILL-----WIDTH-IRYL-NEXT
    0.4500 2.2000E+6    1.0000                        1    0    0.0000    5    1
#---ALPHAE-----BETAE
 0.0000E+0 0.0000E+0
#---+----+----+----+----+----+----+----+----+----+----+----+----+----+----+----+</v>
      </c>
      <c r="P18" s="206">
        <f t="shared" si="4"/>
        <v>2</v>
      </c>
      <c r="Q18" s="209" t="str">
        <f t="shared" si="5"/>
        <v xml:space="preserve">  508    4 Dg1###Dg1</v>
      </c>
      <c r="R18" s="207" t="str">
        <f t="shared" si="0"/>
        <v xml:space="preserve">    0.4500 2.2000E+6    1.0000                        1    0    0.0000    5    1</v>
      </c>
      <c r="S18" s="212" t="str">
        <f t="shared" si="1"/>
        <v xml:space="preserve"> 0.0000E+0 0.0000E+0</v>
      </c>
      <c r="X18" s="132"/>
      <c r="Y18" s="132"/>
      <c r="Z18" s="132"/>
    </row>
    <row r="19" spans="1:26">
      <c r="A19">
        <f t="shared" si="6"/>
        <v>78</v>
      </c>
      <c r="B19" s="136">
        <f t="shared" si="2"/>
        <v>10</v>
      </c>
      <c r="C19" s="3" t="str">
        <f>VLOOKUP($A19,'mat2'!$A$1:$BE$400,C$1,FALSE)</f>
        <v>MA</v>
      </c>
      <c r="D19" s="3" t="str">
        <f>VLOOKUP($A19,'mat2'!$A$1:$BE$400,D$1,FALSE)</f>
        <v>XHED</v>
      </c>
      <c r="E19" s="34" t="str">
        <f>VLOOKUP($A19,'mat2'!$A$1:$BE$400,E$1,FALSE)</f>
        <v>RHO</v>
      </c>
      <c r="F19" s="34" t="str">
        <f>VLOOKUP($A19,'mat2'!$A$1:$BE$400,F$1,FALSE)</f>
        <v>VS</v>
      </c>
      <c r="G19" s="33" t="str">
        <f>VLOOKUP($A19,'mat2'!$A$1:$BE$400,G$1,FALSE)</f>
        <v>VP</v>
      </c>
      <c r="H19" s="46" t="str">
        <f>VLOOKUP($A19,'mat2'!$A$1:$BE$400,H$1,FALSE)</f>
        <v>WIDTH</v>
      </c>
      <c r="I19" s="46" t="str">
        <f>VLOOKUP($A19,'mat2'!$A$1:$BE$400,I$1,FALSE)</f>
        <v/>
      </c>
      <c r="J19" s="33" t="str">
        <f>VLOOKUP($A19,'mat2'!$A$1:$BE$400,J$1,FALSE)</f>
        <v/>
      </c>
      <c r="K19" s="33" t="str">
        <f>VLOOKUP($A19,'mat2'!$A$1:$BE$400,K$1,FALSE)</f>
        <v/>
      </c>
      <c r="L19" s="73" t="str">
        <f>VLOOKUP($A19,'mat2'!$A$1:$BE$400,L$1,FALSE)</f>
        <v/>
      </c>
      <c r="M19" s="34" t="str">
        <f>VLOOKUP($A19,'mat2'!$A$1:$BE$400,M$1,FALSE)</f>
        <v/>
      </c>
      <c r="N19" s="193">
        <v>1</v>
      </c>
      <c r="O19" s="206" t="e">
        <f t="shared" si="3"/>
        <v>#VALUE!</v>
      </c>
      <c r="P19" s="206">
        <f t="shared" si="4"/>
        <v>0</v>
      </c>
      <c r="Q19" s="209" t="e">
        <f t="shared" si="5"/>
        <v>#VALUE!</v>
      </c>
      <c r="R19" s="207" t="str">
        <f t="shared" si="0"/>
        <v xml:space="preserve">        VS        VP       RHO                    WIDTH                        1</v>
      </c>
      <c r="S19" s="212" t="str">
        <f t="shared" si="1"/>
        <v xml:space="preserve">                    </v>
      </c>
      <c r="X19" s="132"/>
      <c r="Y19" s="132"/>
      <c r="Z19" s="132"/>
    </row>
    <row r="20" spans="1:26">
      <c r="A20">
        <f t="shared" si="6"/>
        <v>79</v>
      </c>
      <c r="B20" s="136">
        <f t="shared" si="2"/>
        <v>11</v>
      </c>
      <c r="C20" s="3">
        <f>VLOOKUP($A20,'mat2'!$A$1:$BE$400,C$1,FALSE)</f>
        <v>20101</v>
      </c>
      <c r="D20" s="3" t="str">
        <f>VLOOKUP($A20,'mat2'!$A$1:$BE$400,D$1,FALSE)</f>
        <v>左側方境界</v>
      </c>
      <c r="E20" s="34">
        <f>VLOOKUP($A20,'mat2'!$A$1:$BE$400,E$1,FALSE)</f>
        <v>1.5</v>
      </c>
      <c r="F20" s="34">
        <f>VLOOKUP($A20,'mat2'!$A$1:$BE$400,F$1,FALSE)</f>
        <v>35.61</v>
      </c>
      <c r="G20" s="33">
        <f>VLOOKUP($A20,'mat2'!$A$1:$BE$400,G$1,FALSE)</f>
        <v>1480</v>
      </c>
      <c r="H20" s="46">
        <f>VLOOKUP($A20,'mat2'!$A$1:$BE$400,H$1,FALSE)</f>
        <v>5</v>
      </c>
      <c r="I20" s="46" t="str">
        <f>VLOOKUP($A20,'mat2'!$A$1:$BE$400,I$1,FALSE)</f>
        <v/>
      </c>
      <c r="J20" s="33" t="str">
        <f>VLOOKUP($A20,'mat2'!$A$1:$BE$400,J$1,FALSE)</f>
        <v/>
      </c>
      <c r="K20" s="33" t="str">
        <f>VLOOKUP($A20,'mat2'!$A$1:$BE$400,K$1,FALSE)</f>
        <v/>
      </c>
      <c r="L20" s="73" t="str">
        <f>VLOOKUP($A20,'mat2'!$A$1:$BE$400,L$1,FALSE)</f>
        <v/>
      </c>
      <c r="M20" s="34" t="str">
        <f>VLOOKUP($A20,'mat2'!$A$1:$BE$400,M$1,FALSE)</f>
        <v/>
      </c>
      <c r="N20" s="193">
        <v>1</v>
      </c>
      <c r="O20" s="206" t="str">
        <f t="shared" si="3"/>
        <v>20101    4 左側方境界###左側方境界
#-------PN-------WKF------WRHO-------CKX-------CKY----L-KILL-----WIDTH-IRYL-NEXT
   35.6100 1.4800E+3    1.5000                        5                        1
#---ALPHAE-----BETAE
#---+----+----+----+----+----+----+----+----+----+----+----+----+----+----+----+</v>
      </c>
      <c r="P20" s="206">
        <f t="shared" si="4"/>
        <v>0</v>
      </c>
      <c r="Q20" s="209" t="str">
        <f t="shared" si="5"/>
        <v>20101    4 左側方境界###左側方境界</v>
      </c>
      <c r="R20" s="207" t="str">
        <f t="shared" si="0"/>
        <v xml:space="preserve">   35.6100 1.4800E+3    1.5000                        5                        1</v>
      </c>
      <c r="S20" s="212" t="str">
        <f t="shared" si="1"/>
        <v xml:space="preserve">                    </v>
      </c>
      <c r="X20" s="132"/>
      <c r="Y20" s="132"/>
      <c r="Z20" s="132"/>
    </row>
    <row r="21" spans="1:26">
      <c r="A21">
        <f t="shared" si="6"/>
        <v>80</v>
      </c>
      <c r="B21" s="136">
        <f t="shared" si="2"/>
        <v>12</v>
      </c>
      <c r="C21" s="3">
        <f>VLOOKUP($A21,'mat2'!$A$1:$BE$400,C$1,FALSE)</f>
        <v>20102</v>
      </c>
      <c r="D21" s="3" t="str">
        <f>VLOOKUP($A21,'mat2'!$A$1:$BE$400,D$1,FALSE)</f>
        <v>左側方境界</v>
      </c>
      <c r="E21" s="34">
        <f>VLOOKUP($A21,'mat2'!$A$1:$BE$400,E$1,FALSE)</f>
        <v>1.5</v>
      </c>
      <c r="F21" s="34">
        <f>VLOOKUP($A21,'mat2'!$A$1:$BE$400,F$1,FALSE)</f>
        <v>46.86</v>
      </c>
      <c r="G21" s="33">
        <f>VLOOKUP($A21,'mat2'!$A$1:$BE$400,G$1,FALSE)</f>
        <v>1481</v>
      </c>
      <c r="H21" s="46">
        <f>VLOOKUP($A21,'mat2'!$A$1:$BE$400,H$1,FALSE)</f>
        <v>5</v>
      </c>
      <c r="I21" s="46" t="str">
        <f>VLOOKUP($A21,'mat2'!$A$1:$BE$400,I$1,FALSE)</f>
        <v/>
      </c>
      <c r="J21" s="33" t="str">
        <f>VLOOKUP($A21,'mat2'!$A$1:$BE$400,J$1,FALSE)</f>
        <v/>
      </c>
      <c r="K21" s="33" t="str">
        <f>VLOOKUP($A21,'mat2'!$A$1:$BE$400,K$1,FALSE)</f>
        <v/>
      </c>
      <c r="L21" s="73" t="str">
        <f>VLOOKUP($A21,'mat2'!$A$1:$BE$400,L$1,FALSE)</f>
        <v/>
      </c>
      <c r="M21" s="34" t="str">
        <f>VLOOKUP($A21,'mat2'!$A$1:$BE$400,M$1,FALSE)</f>
        <v/>
      </c>
      <c r="N21" s="193">
        <v>1</v>
      </c>
      <c r="O21" s="206" t="str">
        <f t="shared" si="3"/>
        <v>20102    4 左側方境界###左側方境界
#-------PN-------WKF------WRHO-------CKX-------CKY----L-KILL-----WIDTH-IRYL-NEXT
   46.8600 1.4810E+3    1.5000                        5                        1
#---ALPHAE-----BETAE
#---+----+----+----+----+----+----+----+----+----+----+----+----+----+----+----+</v>
      </c>
      <c r="P21" s="206">
        <f t="shared" si="4"/>
        <v>0</v>
      </c>
      <c r="Q21" s="209" t="str">
        <f t="shared" si="5"/>
        <v>20102    4 左側方境界###左側方境界</v>
      </c>
      <c r="R21" s="207" t="str">
        <f t="shared" si="0"/>
        <v xml:space="preserve">   46.8600 1.4810E+3    1.5000                        5                        1</v>
      </c>
      <c r="S21" s="212" t="str">
        <f t="shared" si="1"/>
        <v xml:space="preserve">                    </v>
      </c>
      <c r="X21" s="132"/>
      <c r="Y21" s="132"/>
      <c r="Z21" s="132"/>
    </row>
    <row r="22" spans="1:26">
      <c r="A22">
        <f t="shared" si="6"/>
        <v>81</v>
      </c>
      <c r="B22" s="136">
        <f t="shared" si="2"/>
        <v>13</v>
      </c>
      <c r="C22" s="3">
        <f>VLOOKUP($A22,'mat2'!$A$1:$BE$400,C$1,FALSE)</f>
        <v>20103</v>
      </c>
      <c r="D22" s="3" t="str">
        <f>VLOOKUP($A22,'mat2'!$A$1:$BE$400,D$1,FALSE)</f>
        <v>左側方境界</v>
      </c>
      <c r="E22" s="34">
        <f>VLOOKUP($A22,'mat2'!$A$1:$BE$400,E$1,FALSE)</f>
        <v>1.5</v>
      </c>
      <c r="F22" s="34">
        <f>VLOOKUP($A22,'mat2'!$A$1:$BE$400,F$1,FALSE)</f>
        <v>53.25</v>
      </c>
      <c r="G22" s="33">
        <f>VLOOKUP($A22,'mat2'!$A$1:$BE$400,G$1,FALSE)</f>
        <v>1481</v>
      </c>
      <c r="H22" s="46">
        <f>VLOOKUP($A22,'mat2'!$A$1:$BE$400,H$1,FALSE)</f>
        <v>5</v>
      </c>
      <c r="I22" s="46" t="str">
        <f>VLOOKUP($A22,'mat2'!$A$1:$BE$400,I$1,FALSE)</f>
        <v/>
      </c>
      <c r="J22" s="33" t="str">
        <f>VLOOKUP($A22,'mat2'!$A$1:$BE$400,J$1,FALSE)</f>
        <v/>
      </c>
      <c r="K22" s="33" t="str">
        <f>VLOOKUP($A22,'mat2'!$A$1:$BE$400,K$1,FALSE)</f>
        <v/>
      </c>
      <c r="L22" s="73" t="str">
        <f>VLOOKUP($A22,'mat2'!$A$1:$BE$400,L$1,FALSE)</f>
        <v/>
      </c>
      <c r="M22" s="34" t="str">
        <f>VLOOKUP($A22,'mat2'!$A$1:$BE$400,M$1,FALSE)</f>
        <v/>
      </c>
      <c r="N22" s="193">
        <v>1</v>
      </c>
      <c r="O22" s="206" t="str">
        <f t="shared" si="3"/>
        <v>20103    4 左側方境界###左側方境界
#-------PN-------WKF------WRHO-------CKX-------CKY----L-KILL-----WIDTH-IRYL-NEXT
   53.2500 1.4810E+3    1.5000                        5                        1
#---ALPHAE-----BETAE
#---+----+----+----+----+----+----+----+----+----+----+----+----+----+----+----+</v>
      </c>
      <c r="P22" s="206">
        <f t="shared" si="4"/>
        <v>0</v>
      </c>
      <c r="Q22" s="209" t="str">
        <f t="shared" si="5"/>
        <v>20103    4 左側方境界###左側方境界</v>
      </c>
      <c r="R22" s="207" t="str">
        <f t="shared" si="0"/>
        <v xml:space="preserve">   53.2500 1.4810E+3    1.5000                        5                        1</v>
      </c>
      <c r="S22" s="212" t="str">
        <f t="shared" si="1"/>
        <v xml:space="preserve">                    </v>
      </c>
      <c r="X22" s="132"/>
      <c r="Y22" s="132"/>
      <c r="Z22" s="132"/>
    </row>
    <row r="23" spans="1:26">
      <c r="A23">
        <f t="shared" si="6"/>
        <v>82</v>
      </c>
      <c r="B23" s="136">
        <f t="shared" si="2"/>
        <v>14</v>
      </c>
      <c r="C23" s="3">
        <f>VLOOKUP($A23,'mat2'!$A$1:$BE$400,C$1,FALSE)</f>
        <v>20104</v>
      </c>
      <c r="D23" s="3" t="str">
        <f>VLOOKUP($A23,'mat2'!$A$1:$BE$400,D$1,FALSE)</f>
        <v>左側方境界</v>
      </c>
      <c r="E23" s="34">
        <f>VLOOKUP($A23,'mat2'!$A$1:$BE$400,E$1,FALSE)</f>
        <v>1.8</v>
      </c>
      <c r="F23" s="34">
        <f>VLOOKUP($A23,'mat2'!$A$1:$BE$400,F$1,FALSE)</f>
        <v>137.9</v>
      </c>
      <c r="G23" s="33">
        <f>VLOOKUP($A23,'mat2'!$A$1:$BE$400,G$1,FALSE)</f>
        <v>1656</v>
      </c>
      <c r="H23" s="46">
        <f>VLOOKUP($A23,'mat2'!$A$1:$BE$400,H$1,FALSE)</f>
        <v>5</v>
      </c>
      <c r="I23" s="46" t="str">
        <f>VLOOKUP($A23,'mat2'!$A$1:$BE$400,I$1,FALSE)</f>
        <v/>
      </c>
      <c r="J23" s="33" t="str">
        <f>VLOOKUP($A23,'mat2'!$A$1:$BE$400,J$1,FALSE)</f>
        <v/>
      </c>
      <c r="K23" s="33" t="str">
        <f>VLOOKUP($A23,'mat2'!$A$1:$BE$400,K$1,FALSE)</f>
        <v/>
      </c>
      <c r="L23" s="73" t="str">
        <f>VLOOKUP($A23,'mat2'!$A$1:$BE$400,L$1,FALSE)</f>
        <v/>
      </c>
      <c r="M23" s="34" t="str">
        <f>VLOOKUP($A23,'mat2'!$A$1:$BE$400,M$1,FALSE)</f>
        <v/>
      </c>
      <c r="N23" s="193">
        <v>1</v>
      </c>
      <c r="O23" s="206" t="str">
        <f t="shared" si="3"/>
        <v>20104    4 左側方境界###左側方境界
#-------PN-------WKF------WRHO-------CKX-------CKY----L-KILL-----WIDTH-IRYL-NEXT
  137.9000 1.6560E+3    1.8000                        5                        1
#---ALPHAE-----BETAE
#---+----+----+----+----+----+----+----+----+----+----+----+----+----+----+----+</v>
      </c>
      <c r="P23" s="206">
        <f t="shared" si="4"/>
        <v>0</v>
      </c>
      <c r="Q23" s="209" t="str">
        <f t="shared" si="5"/>
        <v>20104    4 左側方境界###左側方境界</v>
      </c>
      <c r="R23" s="207" t="str">
        <f t="shared" si="0"/>
        <v xml:space="preserve">  137.9000 1.6560E+3    1.8000                        5                        1</v>
      </c>
      <c r="S23" s="212" t="str">
        <f t="shared" si="1"/>
        <v xml:space="preserve">                    </v>
      </c>
      <c r="X23" s="132"/>
      <c r="Y23" s="132"/>
      <c r="Z23" s="132"/>
    </row>
    <row r="24" spans="1:26">
      <c r="A24">
        <f t="shared" si="6"/>
        <v>83</v>
      </c>
      <c r="B24" s="136">
        <f t="shared" si="2"/>
        <v>15</v>
      </c>
      <c r="C24" s="3">
        <f>VLOOKUP($A24,'mat2'!$A$1:$BE$400,C$1,FALSE)</f>
        <v>20105</v>
      </c>
      <c r="D24" s="3" t="str">
        <f>VLOOKUP($A24,'mat2'!$A$1:$BE$400,D$1,FALSE)</f>
        <v>左側方境界</v>
      </c>
      <c r="E24" s="34">
        <f>VLOOKUP($A24,'mat2'!$A$1:$BE$400,E$1,FALSE)</f>
        <v>1.8</v>
      </c>
      <c r="F24" s="34">
        <f>VLOOKUP($A24,'mat2'!$A$1:$BE$400,F$1,FALSE)</f>
        <v>147.9</v>
      </c>
      <c r="G24" s="33">
        <f>VLOOKUP($A24,'mat2'!$A$1:$BE$400,G$1,FALSE)</f>
        <v>1657</v>
      </c>
      <c r="H24" s="46">
        <f>VLOOKUP($A24,'mat2'!$A$1:$BE$400,H$1,FALSE)</f>
        <v>5</v>
      </c>
      <c r="I24" s="46" t="str">
        <f>VLOOKUP($A24,'mat2'!$A$1:$BE$400,I$1,FALSE)</f>
        <v/>
      </c>
      <c r="J24" s="33" t="str">
        <f>VLOOKUP($A24,'mat2'!$A$1:$BE$400,J$1,FALSE)</f>
        <v/>
      </c>
      <c r="K24" s="33" t="str">
        <f>VLOOKUP($A24,'mat2'!$A$1:$BE$400,K$1,FALSE)</f>
        <v/>
      </c>
      <c r="L24" s="73" t="str">
        <f>VLOOKUP($A24,'mat2'!$A$1:$BE$400,L$1,FALSE)</f>
        <v/>
      </c>
      <c r="M24" s="34" t="str">
        <f>VLOOKUP($A24,'mat2'!$A$1:$BE$400,M$1,FALSE)</f>
        <v/>
      </c>
      <c r="N24" s="193">
        <v>1</v>
      </c>
      <c r="O24" s="206" t="str">
        <f t="shared" si="3"/>
        <v>20105    4 左側方境界###左側方境界
#-------PN-------WKF------WRHO-------CKX-------CKY----L-KILL-----WIDTH-IRYL-NEXT
  147.9000 1.6570E+3    1.8000                        5                        1
#---ALPHAE-----BETAE
#---+----+----+----+----+----+----+----+----+----+----+----+----+----+----+----+</v>
      </c>
      <c r="P24" s="206">
        <f t="shared" si="4"/>
        <v>0</v>
      </c>
      <c r="Q24" s="209" t="str">
        <f t="shared" si="5"/>
        <v>20105    4 左側方境界###左側方境界</v>
      </c>
      <c r="R24" s="207" t="str">
        <f t="shared" si="0"/>
        <v xml:space="preserve">  147.9000 1.6570E+3    1.8000                        5                        1</v>
      </c>
      <c r="S24" s="212" t="str">
        <f t="shared" si="1"/>
        <v xml:space="preserve">                    </v>
      </c>
      <c r="X24" s="132"/>
      <c r="Y24" s="132"/>
      <c r="Z24" s="132"/>
    </row>
    <row r="25" spans="1:26">
      <c r="A25">
        <f t="shared" si="6"/>
        <v>84</v>
      </c>
      <c r="B25" s="136">
        <f t="shared" si="2"/>
        <v>16</v>
      </c>
      <c r="C25" s="3">
        <f>VLOOKUP($A25,'mat2'!$A$1:$BE$400,C$1,FALSE)</f>
        <v>20106</v>
      </c>
      <c r="D25" s="3" t="str">
        <f>VLOOKUP($A25,'mat2'!$A$1:$BE$400,D$1,FALSE)</f>
        <v>左側方境界</v>
      </c>
      <c r="E25" s="34">
        <f>VLOOKUP($A25,'mat2'!$A$1:$BE$400,E$1,FALSE)</f>
        <v>1.8</v>
      </c>
      <c r="F25" s="34">
        <f>VLOOKUP($A25,'mat2'!$A$1:$BE$400,F$1,FALSE)</f>
        <v>156.1</v>
      </c>
      <c r="G25" s="33">
        <f>VLOOKUP($A25,'mat2'!$A$1:$BE$400,G$1,FALSE)</f>
        <v>1658</v>
      </c>
      <c r="H25" s="46">
        <f>VLOOKUP($A25,'mat2'!$A$1:$BE$400,H$1,FALSE)</f>
        <v>5</v>
      </c>
      <c r="I25" s="46" t="str">
        <f>VLOOKUP($A25,'mat2'!$A$1:$BE$400,I$1,FALSE)</f>
        <v/>
      </c>
      <c r="J25" s="33" t="str">
        <f>VLOOKUP($A25,'mat2'!$A$1:$BE$400,J$1,FALSE)</f>
        <v/>
      </c>
      <c r="K25" s="33" t="str">
        <f>VLOOKUP($A25,'mat2'!$A$1:$BE$400,K$1,FALSE)</f>
        <v/>
      </c>
      <c r="L25" s="73" t="str">
        <f>VLOOKUP($A25,'mat2'!$A$1:$BE$400,L$1,FALSE)</f>
        <v/>
      </c>
      <c r="M25" s="34" t="str">
        <f>VLOOKUP($A25,'mat2'!$A$1:$BE$400,M$1,FALSE)</f>
        <v/>
      </c>
      <c r="N25" s="193">
        <v>1</v>
      </c>
      <c r="O25" s="206" t="str">
        <f t="shared" si="3"/>
        <v>20106    4 左側方境界###左側方境界
#-------PN-------WKF------WRHO-------CKX-------CKY----L-KILL-----WIDTH-IRYL-NEXT
  156.1000 1.6580E+3    1.8000                        5                        1
#---ALPHAE-----BETAE
#---+----+----+----+----+----+----+----+----+----+----+----+----+----+----+----+</v>
      </c>
      <c r="P25" s="206">
        <f t="shared" si="4"/>
        <v>0</v>
      </c>
      <c r="Q25" s="209" t="str">
        <f t="shared" si="5"/>
        <v>20106    4 左側方境界###左側方境界</v>
      </c>
      <c r="R25" s="207" t="str">
        <f t="shared" si="0"/>
        <v xml:space="preserve">  156.1000 1.6580E+3    1.8000                        5                        1</v>
      </c>
      <c r="S25" s="212" t="str">
        <f t="shared" si="1"/>
        <v xml:space="preserve">                    </v>
      </c>
      <c r="X25" s="132"/>
      <c r="Y25" s="132"/>
      <c r="Z25" s="132"/>
    </row>
    <row r="26" spans="1:26">
      <c r="A26">
        <f t="shared" si="6"/>
        <v>85</v>
      </c>
      <c r="B26" s="136">
        <f t="shared" si="2"/>
        <v>17</v>
      </c>
      <c r="C26" s="3">
        <f>VLOOKUP($A26,'mat2'!$A$1:$BE$400,C$1,FALSE)</f>
        <v>20107</v>
      </c>
      <c r="D26" s="3" t="str">
        <f>VLOOKUP($A26,'mat2'!$A$1:$BE$400,D$1,FALSE)</f>
        <v>左側方境界</v>
      </c>
      <c r="E26" s="34">
        <f>VLOOKUP($A26,'mat2'!$A$1:$BE$400,E$1,FALSE)</f>
        <v>1.8</v>
      </c>
      <c r="F26" s="34">
        <f>VLOOKUP($A26,'mat2'!$A$1:$BE$400,F$1,FALSE)</f>
        <v>163.19999999999999</v>
      </c>
      <c r="G26" s="33">
        <f>VLOOKUP($A26,'mat2'!$A$1:$BE$400,G$1,FALSE)</f>
        <v>1659</v>
      </c>
      <c r="H26" s="46">
        <f>VLOOKUP($A26,'mat2'!$A$1:$BE$400,H$1,FALSE)</f>
        <v>5</v>
      </c>
      <c r="I26" s="46" t="str">
        <f>VLOOKUP($A26,'mat2'!$A$1:$BE$400,I$1,FALSE)</f>
        <v/>
      </c>
      <c r="J26" s="33" t="str">
        <f>VLOOKUP($A26,'mat2'!$A$1:$BE$400,J$1,FALSE)</f>
        <v/>
      </c>
      <c r="K26" s="33" t="str">
        <f>VLOOKUP($A26,'mat2'!$A$1:$BE$400,K$1,FALSE)</f>
        <v/>
      </c>
      <c r="L26" s="73" t="str">
        <f>VLOOKUP($A26,'mat2'!$A$1:$BE$400,L$1,FALSE)</f>
        <v/>
      </c>
      <c r="M26" s="34" t="str">
        <f>VLOOKUP($A26,'mat2'!$A$1:$BE$400,M$1,FALSE)</f>
        <v/>
      </c>
      <c r="N26" s="193">
        <v>1</v>
      </c>
      <c r="O26" s="206" t="str">
        <f t="shared" si="3"/>
        <v>20107    4 左側方境界###左側方境界
#-------PN-------WKF------WRHO-------CKX-------CKY----L-KILL-----WIDTH-IRYL-NEXT
  163.2000 1.6590E+3    1.8000                        5                        1
#---ALPHAE-----BETAE
#---+----+----+----+----+----+----+----+----+----+----+----+----+----+----+----+</v>
      </c>
      <c r="P26" s="206">
        <f t="shared" si="4"/>
        <v>0</v>
      </c>
      <c r="Q26" s="209" t="str">
        <f t="shared" si="5"/>
        <v>20107    4 左側方境界###左側方境界</v>
      </c>
      <c r="R26" s="207" t="str">
        <f t="shared" si="0"/>
        <v xml:space="preserve">  163.2000 1.6590E+3    1.8000                        5                        1</v>
      </c>
      <c r="S26" s="212" t="str">
        <f t="shared" si="1"/>
        <v xml:space="preserve">                    </v>
      </c>
      <c r="X26" s="132"/>
      <c r="Y26" s="132"/>
      <c r="Z26" s="132"/>
    </row>
    <row r="27" spans="1:26">
      <c r="A27">
        <f t="shared" si="6"/>
        <v>86</v>
      </c>
      <c r="B27" s="136">
        <f t="shared" si="2"/>
        <v>18</v>
      </c>
      <c r="C27" s="3">
        <f>VLOOKUP($A27,'mat2'!$A$1:$BE$400,C$1,FALSE)</f>
        <v>20108</v>
      </c>
      <c r="D27" s="3" t="str">
        <f>VLOOKUP($A27,'mat2'!$A$1:$BE$400,D$1,FALSE)</f>
        <v>左側方境界</v>
      </c>
      <c r="E27" s="34">
        <f>VLOOKUP($A27,'mat2'!$A$1:$BE$400,E$1,FALSE)</f>
        <v>2</v>
      </c>
      <c r="F27" s="34">
        <f>VLOOKUP($A27,'mat2'!$A$1:$BE$400,F$1,FALSE)</f>
        <v>231.8</v>
      </c>
      <c r="G27" s="33">
        <f>VLOOKUP($A27,'mat2'!$A$1:$BE$400,G$1,FALSE)</f>
        <v>1586</v>
      </c>
      <c r="H27" s="46">
        <f>VLOOKUP($A27,'mat2'!$A$1:$BE$400,H$1,FALSE)</f>
        <v>5</v>
      </c>
      <c r="I27" s="46" t="str">
        <f>VLOOKUP($A27,'mat2'!$A$1:$BE$400,I$1,FALSE)</f>
        <v/>
      </c>
      <c r="J27" s="33" t="str">
        <f>VLOOKUP($A27,'mat2'!$A$1:$BE$400,J$1,FALSE)</f>
        <v/>
      </c>
      <c r="K27" s="33" t="str">
        <f>VLOOKUP($A27,'mat2'!$A$1:$BE$400,K$1,FALSE)</f>
        <v/>
      </c>
      <c r="L27" s="73" t="str">
        <f>VLOOKUP($A27,'mat2'!$A$1:$BE$400,L$1,FALSE)</f>
        <v/>
      </c>
      <c r="M27" s="34" t="str">
        <f>VLOOKUP($A27,'mat2'!$A$1:$BE$400,M$1,FALSE)</f>
        <v/>
      </c>
      <c r="N27" s="193">
        <v>1</v>
      </c>
      <c r="O27" s="206" t="str">
        <f t="shared" si="3"/>
        <v>20108    4 左側方境界###左側方境界
#-------PN-------WKF------WRHO-------CKX-------CKY----L-KILL-----WIDTH-IRYL-NEXT
  231.8000 1.5860E+3    2.0000                        5                        1
#---ALPHAE-----BETAE
#---+----+----+----+----+----+----+----+----+----+----+----+----+----+----+----+</v>
      </c>
      <c r="P27" s="206">
        <f t="shared" si="4"/>
        <v>0</v>
      </c>
      <c r="Q27" s="209" t="str">
        <f t="shared" si="5"/>
        <v>20108    4 左側方境界###左側方境界</v>
      </c>
      <c r="R27" s="207" t="str">
        <f t="shared" si="0"/>
        <v xml:space="preserve">  231.8000 1.5860E+3    2.0000                        5                        1</v>
      </c>
      <c r="S27" s="212" t="str">
        <f t="shared" si="1"/>
        <v xml:space="preserve">                    </v>
      </c>
      <c r="X27" s="132"/>
      <c r="Y27" s="132"/>
      <c r="Z27" s="132"/>
    </row>
    <row r="28" spans="1:26">
      <c r="A28">
        <f t="shared" si="6"/>
        <v>87</v>
      </c>
      <c r="B28" s="136">
        <f t="shared" si="2"/>
        <v>19</v>
      </c>
      <c r="C28" s="3">
        <f>VLOOKUP($A28,'mat2'!$A$1:$BE$400,C$1,FALSE)</f>
        <v>20109</v>
      </c>
      <c r="D28" s="3" t="str">
        <f>VLOOKUP($A28,'mat2'!$A$1:$BE$400,D$1,FALSE)</f>
        <v>左側方境界</v>
      </c>
      <c r="E28" s="34">
        <f>VLOOKUP($A28,'mat2'!$A$1:$BE$400,E$1,FALSE)</f>
        <v>2</v>
      </c>
      <c r="F28" s="34">
        <f>VLOOKUP($A28,'mat2'!$A$1:$BE$400,F$1,FALSE)</f>
        <v>245.9</v>
      </c>
      <c r="G28" s="33">
        <f>VLOOKUP($A28,'mat2'!$A$1:$BE$400,G$1,FALSE)</f>
        <v>1589</v>
      </c>
      <c r="H28" s="46">
        <f>VLOOKUP($A28,'mat2'!$A$1:$BE$400,H$1,FALSE)</f>
        <v>5</v>
      </c>
      <c r="I28" s="46" t="str">
        <f>VLOOKUP($A28,'mat2'!$A$1:$BE$400,I$1,FALSE)</f>
        <v/>
      </c>
      <c r="J28" s="33" t="str">
        <f>VLOOKUP($A28,'mat2'!$A$1:$BE$400,J$1,FALSE)</f>
        <v/>
      </c>
      <c r="K28" s="33" t="str">
        <f>VLOOKUP($A28,'mat2'!$A$1:$BE$400,K$1,FALSE)</f>
        <v/>
      </c>
      <c r="L28" s="73" t="str">
        <f>VLOOKUP($A28,'mat2'!$A$1:$BE$400,L$1,FALSE)</f>
        <v/>
      </c>
      <c r="M28" s="34" t="str">
        <f>VLOOKUP($A28,'mat2'!$A$1:$BE$400,M$1,FALSE)</f>
        <v/>
      </c>
      <c r="N28" s="193">
        <v>1</v>
      </c>
      <c r="O28" s="206" t="str">
        <f t="shared" si="3"/>
        <v>20109    4 左側方境界###左側方境界
#-------PN-------WKF------WRHO-------CKX-------CKY----L-KILL-----WIDTH-IRYL-NEXT
  245.9000 1.5890E+3    2.0000                        5                        1
#---ALPHAE-----BETAE
#---+----+----+----+----+----+----+----+----+----+----+----+----+----+----+----+</v>
      </c>
      <c r="P28" s="206">
        <f t="shared" si="4"/>
        <v>0</v>
      </c>
      <c r="Q28" s="209" t="str">
        <f t="shared" si="5"/>
        <v>20109    4 左側方境界###左側方境界</v>
      </c>
      <c r="R28" s="207" t="str">
        <f t="shared" si="0"/>
        <v xml:space="preserve">  245.9000 1.5890E+3    2.0000                        5                        1</v>
      </c>
      <c r="S28" s="212" t="str">
        <f t="shared" si="1"/>
        <v xml:space="preserve">                    </v>
      </c>
      <c r="X28" s="132"/>
      <c r="Y28" s="132"/>
      <c r="Z28" s="132"/>
    </row>
    <row r="29" spans="1:26">
      <c r="A29">
        <f t="shared" si="6"/>
        <v>88</v>
      </c>
      <c r="B29" s="136">
        <f t="shared" si="2"/>
        <v>20</v>
      </c>
      <c r="C29" s="3">
        <f>VLOOKUP($A29,'mat2'!$A$1:$BE$400,C$1,FALSE)</f>
        <v>20110</v>
      </c>
      <c r="D29" s="3" t="str">
        <f>VLOOKUP($A29,'mat2'!$A$1:$BE$400,D$1,FALSE)</f>
        <v>左側方境界</v>
      </c>
      <c r="E29" s="34">
        <f>VLOOKUP($A29,'mat2'!$A$1:$BE$400,E$1,FALSE)</f>
        <v>1.9</v>
      </c>
      <c r="F29" s="34">
        <f>VLOOKUP($A29,'mat2'!$A$1:$BE$400,F$1,FALSE)</f>
        <v>163.80000000000001</v>
      </c>
      <c r="G29" s="33">
        <f>VLOOKUP($A29,'mat2'!$A$1:$BE$400,G$1,FALSE)</f>
        <v>1633</v>
      </c>
      <c r="H29" s="46">
        <f>VLOOKUP($A29,'mat2'!$A$1:$BE$400,H$1,FALSE)</f>
        <v>5</v>
      </c>
      <c r="I29" s="46" t="str">
        <f>VLOOKUP($A29,'mat2'!$A$1:$BE$400,I$1,FALSE)</f>
        <v/>
      </c>
      <c r="J29" s="33" t="str">
        <f>VLOOKUP($A29,'mat2'!$A$1:$BE$400,J$1,FALSE)</f>
        <v/>
      </c>
      <c r="K29" s="33" t="str">
        <f>VLOOKUP($A29,'mat2'!$A$1:$BE$400,K$1,FALSE)</f>
        <v/>
      </c>
      <c r="L29" s="73" t="str">
        <f>VLOOKUP($A29,'mat2'!$A$1:$BE$400,L$1,FALSE)</f>
        <v/>
      </c>
      <c r="M29" s="34" t="str">
        <f>VLOOKUP($A29,'mat2'!$A$1:$BE$400,M$1,FALSE)</f>
        <v/>
      </c>
      <c r="N29" s="193">
        <v>1</v>
      </c>
      <c r="O29" s="206" t="str">
        <f t="shared" si="3"/>
        <v>20110    4 左側方境界###左側方境界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29" s="206">
        <f t="shared" si="4"/>
        <v>0</v>
      </c>
      <c r="Q29" s="209" t="str">
        <f t="shared" si="5"/>
        <v>20110    4 左側方境界###左側方境界</v>
      </c>
      <c r="R29" s="207" t="str">
        <f t="shared" si="0"/>
        <v xml:space="preserve">  163.8000 1.6330E+3    1.9000                        5                        1</v>
      </c>
      <c r="S29" s="212" t="str">
        <f t="shared" si="1"/>
        <v xml:space="preserve">                    </v>
      </c>
      <c r="X29" s="132"/>
      <c r="Y29" s="132"/>
      <c r="Z29" s="132"/>
    </row>
    <row r="30" spans="1:26">
      <c r="A30">
        <f t="shared" si="6"/>
        <v>89</v>
      </c>
      <c r="B30" s="136">
        <f t="shared" si="2"/>
        <v>21</v>
      </c>
      <c r="C30" s="3">
        <f>VLOOKUP($A30,'mat2'!$A$1:$BE$400,C$1,FALSE)</f>
        <v>20111</v>
      </c>
      <c r="D30" s="3" t="str">
        <f>VLOOKUP($A30,'mat2'!$A$1:$BE$400,D$1,FALSE)</f>
        <v>左側方境界</v>
      </c>
      <c r="E30" s="34">
        <f>VLOOKUP($A30,'mat2'!$A$1:$BE$400,E$1,FALSE)</f>
        <v>1.9</v>
      </c>
      <c r="F30" s="34">
        <f>VLOOKUP($A30,'mat2'!$A$1:$BE$400,F$1,FALSE)</f>
        <v>163.80000000000001</v>
      </c>
      <c r="G30" s="33">
        <f>VLOOKUP($A30,'mat2'!$A$1:$BE$400,G$1,FALSE)</f>
        <v>1633</v>
      </c>
      <c r="H30" s="46">
        <f>VLOOKUP($A30,'mat2'!$A$1:$BE$400,H$1,FALSE)</f>
        <v>5</v>
      </c>
      <c r="I30" s="46" t="str">
        <f>VLOOKUP($A30,'mat2'!$A$1:$BE$400,I$1,FALSE)</f>
        <v/>
      </c>
      <c r="J30" s="33" t="str">
        <f>VLOOKUP($A30,'mat2'!$A$1:$BE$400,J$1,FALSE)</f>
        <v/>
      </c>
      <c r="K30" s="33" t="str">
        <f>VLOOKUP($A30,'mat2'!$A$1:$BE$400,K$1,FALSE)</f>
        <v/>
      </c>
      <c r="L30" s="73" t="str">
        <f>VLOOKUP($A30,'mat2'!$A$1:$BE$400,L$1,FALSE)</f>
        <v/>
      </c>
      <c r="M30" s="34" t="str">
        <f>VLOOKUP($A30,'mat2'!$A$1:$BE$400,M$1,FALSE)</f>
        <v/>
      </c>
      <c r="N30" s="193">
        <v>1</v>
      </c>
      <c r="O30" s="206" t="str">
        <f t="shared" si="3"/>
        <v>20111    4 左側方境界###左側方境界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30" s="206">
        <f t="shared" si="4"/>
        <v>0</v>
      </c>
      <c r="Q30" s="209" t="str">
        <f t="shared" si="5"/>
        <v>20111    4 左側方境界###左側方境界</v>
      </c>
      <c r="R30" s="207" t="str">
        <f t="shared" si="0"/>
        <v xml:space="preserve">  163.8000 1.6330E+3    1.9000                        5                        1</v>
      </c>
      <c r="S30" s="212" t="str">
        <f t="shared" si="1"/>
        <v xml:space="preserve">                    </v>
      </c>
      <c r="X30" s="132"/>
      <c r="Y30" s="132"/>
      <c r="Z30" s="132"/>
    </row>
    <row r="31" spans="1:26">
      <c r="A31">
        <f t="shared" si="6"/>
        <v>90</v>
      </c>
      <c r="B31" s="136">
        <f t="shared" si="2"/>
        <v>22</v>
      </c>
      <c r="C31" s="3">
        <f>VLOOKUP($A31,'mat2'!$A$1:$BE$400,C$1,FALSE)</f>
        <v>20112</v>
      </c>
      <c r="D31" s="3" t="str">
        <f>VLOOKUP($A31,'mat2'!$A$1:$BE$400,D$1,FALSE)</f>
        <v>左側方境界</v>
      </c>
      <c r="E31" s="34">
        <f>VLOOKUP($A31,'mat2'!$A$1:$BE$400,E$1,FALSE)</f>
        <v>1.9</v>
      </c>
      <c r="F31" s="34">
        <f>VLOOKUP($A31,'mat2'!$A$1:$BE$400,F$1,FALSE)</f>
        <v>163.80000000000001</v>
      </c>
      <c r="G31" s="33">
        <f>VLOOKUP($A31,'mat2'!$A$1:$BE$400,G$1,FALSE)</f>
        <v>1633</v>
      </c>
      <c r="H31" s="46">
        <f>VLOOKUP($A31,'mat2'!$A$1:$BE$400,H$1,FALSE)</f>
        <v>5</v>
      </c>
      <c r="I31" s="46" t="str">
        <f>VLOOKUP($A31,'mat2'!$A$1:$BE$400,I$1,FALSE)</f>
        <v/>
      </c>
      <c r="J31" s="33" t="str">
        <f>VLOOKUP($A31,'mat2'!$A$1:$BE$400,J$1,FALSE)</f>
        <v/>
      </c>
      <c r="K31" s="33" t="str">
        <f>VLOOKUP($A31,'mat2'!$A$1:$BE$400,K$1,FALSE)</f>
        <v/>
      </c>
      <c r="L31" s="73" t="str">
        <f>VLOOKUP($A31,'mat2'!$A$1:$BE$400,L$1,FALSE)</f>
        <v/>
      </c>
      <c r="M31" s="34" t="str">
        <f>VLOOKUP($A31,'mat2'!$A$1:$BE$400,M$1,FALSE)</f>
        <v/>
      </c>
      <c r="N31" s="193">
        <v>1</v>
      </c>
      <c r="O31" s="206" t="str">
        <f t="shared" si="3"/>
        <v>20112    4 左側方境界###左側方境界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31" s="206">
        <f t="shared" si="4"/>
        <v>0</v>
      </c>
      <c r="Q31" s="209" t="str">
        <f t="shared" si="5"/>
        <v>20112    4 左側方境界###左側方境界</v>
      </c>
      <c r="R31" s="207" t="str">
        <f t="shared" si="0"/>
        <v xml:space="preserve">  163.8000 1.6330E+3    1.9000                        5                        1</v>
      </c>
      <c r="S31" s="212" t="str">
        <f t="shared" si="1"/>
        <v xml:space="preserve">                    </v>
      </c>
      <c r="X31" s="132"/>
      <c r="Y31" s="132"/>
      <c r="Z31" s="132"/>
    </row>
    <row r="32" spans="1:26">
      <c r="A32">
        <f t="shared" si="6"/>
        <v>91</v>
      </c>
      <c r="B32" s="136">
        <f t="shared" si="2"/>
        <v>23</v>
      </c>
      <c r="C32" s="3">
        <f>VLOOKUP($A32,'mat2'!$A$1:$BE$400,C$1,FALSE)</f>
        <v>20113</v>
      </c>
      <c r="D32" s="3" t="str">
        <f>VLOOKUP($A32,'mat2'!$A$1:$BE$400,D$1,FALSE)</f>
        <v>左側方境界</v>
      </c>
      <c r="E32" s="34">
        <f>VLOOKUP($A32,'mat2'!$A$1:$BE$400,E$1,FALSE)</f>
        <v>1.9</v>
      </c>
      <c r="F32" s="34">
        <f>VLOOKUP($A32,'mat2'!$A$1:$BE$400,F$1,FALSE)</f>
        <v>163.80000000000001</v>
      </c>
      <c r="G32" s="33">
        <f>VLOOKUP($A32,'mat2'!$A$1:$BE$400,G$1,FALSE)</f>
        <v>1633</v>
      </c>
      <c r="H32" s="46">
        <f>VLOOKUP($A32,'mat2'!$A$1:$BE$400,H$1,FALSE)</f>
        <v>5</v>
      </c>
      <c r="I32" s="46" t="str">
        <f>VLOOKUP($A32,'mat2'!$A$1:$BE$400,I$1,FALSE)</f>
        <v/>
      </c>
      <c r="J32" s="33" t="str">
        <f>VLOOKUP($A32,'mat2'!$A$1:$BE$400,J$1,FALSE)</f>
        <v/>
      </c>
      <c r="K32" s="33" t="str">
        <f>VLOOKUP($A32,'mat2'!$A$1:$BE$400,K$1,FALSE)</f>
        <v/>
      </c>
      <c r="L32" s="73" t="str">
        <f>VLOOKUP($A32,'mat2'!$A$1:$BE$400,L$1,FALSE)</f>
        <v/>
      </c>
      <c r="M32" s="34" t="str">
        <f>VLOOKUP($A32,'mat2'!$A$1:$BE$400,M$1,FALSE)</f>
        <v/>
      </c>
      <c r="N32" s="193">
        <v>1</v>
      </c>
      <c r="O32" s="206" t="str">
        <f t="shared" si="3"/>
        <v>20113    4 左側方境界###左側方境界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32" s="206">
        <f t="shared" si="4"/>
        <v>0</v>
      </c>
      <c r="Q32" s="209" t="str">
        <f t="shared" si="5"/>
        <v>20113    4 左側方境界###左側方境界</v>
      </c>
      <c r="R32" s="207" t="str">
        <f t="shared" si="0"/>
        <v xml:space="preserve">  163.8000 1.6330E+3    1.9000                        5                        1</v>
      </c>
      <c r="S32" s="212" t="str">
        <f t="shared" si="1"/>
        <v xml:space="preserve">                    </v>
      </c>
      <c r="X32" s="132"/>
      <c r="Y32" s="132"/>
      <c r="Z32" s="132"/>
    </row>
    <row r="33" spans="1:26">
      <c r="A33">
        <f t="shared" si="6"/>
        <v>92</v>
      </c>
      <c r="B33" s="136">
        <f t="shared" si="2"/>
        <v>24</v>
      </c>
      <c r="C33" s="3">
        <f>VLOOKUP($A33,'mat2'!$A$1:$BE$400,C$1,FALSE)</f>
        <v>20114</v>
      </c>
      <c r="D33" s="3" t="str">
        <f>VLOOKUP($A33,'mat2'!$A$1:$BE$400,D$1,FALSE)</f>
        <v>左側方境界</v>
      </c>
      <c r="E33" s="34">
        <f>VLOOKUP($A33,'mat2'!$A$1:$BE$400,E$1,FALSE)</f>
        <v>2</v>
      </c>
      <c r="F33" s="34">
        <f>VLOOKUP($A33,'mat2'!$A$1:$BE$400,F$1,FALSE)</f>
        <v>298.2</v>
      </c>
      <c r="G33" s="33">
        <f>VLOOKUP($A33,'mat2'!$A$1:$BE$400,G$1,FALSE)</f>
        <v>1601</v>
      </c>
      <c r="H33" s="46">
        <f>VLOOKUP($A33,'mat2'!$A$1:$BE$400,H$1,FALSE)</f>
        <v>5</v>
      </c>
      <c r="I33" s="46" t="str">
        <f>VLOOKUP($A33,'mat2'!$A$1:$BE$400,I$1,FALSE)</f>
        <v/>
      </c>
      <c r="J33" s="33" t="str">
        <f>VLOOKUP($A33,'mat2'!$A$1:$BE$400,J$1,FALSE)</f>
        <v/>
      </c>
      <c r="K33" s="33" t="str">
        <f>VLOOKUP($A33,'mat2'!$A$1:$BE$400,K$1,FALSE)</f>
        <v/>
      </c>
      <c r="L33" s="73" t="str">
        <f>VLOOKUP($A33,'mat2'!$A$1:$BE$400,L$1,FALSE)</f>
        <v/>
      </c>
      <c r="M33" s="34" t="str">
        <f>VLOOKUP($A33,'mat2'!$A$1:$BE$400,M$1,FALSE)</f>
        <v/>
      </c>
      <c r="N33" s="193">
        <v>1</v>
      </c>
      <c r="O33" s="206" t="str">
        <f t="shared" si="3"/>
        <v>20114    4 左側方境界###左側方境界
#-------PN-------WKF------WRHO-------CKX-------CKY----L-KILL-----WIDTH-IRYL-NEXT
  298.2000 1.6010E+3    2.0000                        5                        1
#---ALPHAE-----BETAE
#---+----+----+----+----+----+----+----+----+----+----+----+----+----+----+----+</v>
      </c>
      <c r="P33" s="206">
        <f t="shared" si="4"/>
        <v>0</v>
      </c>
      <c r="Q33" s="209" t="str">
        <f t="shared" si="5"/>
        <v>20114    4 左側方境界###左側方境界</v>
      </c>
      <c r="R33" s="207" t="str">
        <f t="shared" si="0"/>
        <v xml:space="preserve">  298.2000 1.6010E+3    2.0000                        5                        1</v>
      </c>
      <c r="S33" s="212" t="str">
        <f t="shared" si="1"/>
        <v xml:space="preserve">                    </v>
      </c>
      <c r="X33" s="132"/>
      <c r="Y33" s="132"/>
      <c r="Z33" s="132"/>
    </row>
    <row r="34" spans="1:26">
      <c r="A34">
        <f t="shared" si="6"/>
        <v>93</v>
      </c>
      <c r="B34" s="136">
        <f t="shared" si="2"/>
        <v>25</v>
      </c>
      <c r="C34" s="3">
        <f>VLOOKUP($A34,'mat2'!$A$1:$BE$400,C$1,FALSE)</f>
        <v>20115</v>
      </c>
      <c r="D34" s="3" t="str">
        <f>VLOOKUP($A34,'mat2'!$A$1:$BE$400,D$1,FALSE)</f>
        <v>左側方境界</v>
      </c>
      <c r="E34" s="34">
        <f>VLOOKUP($A34,'mat2'!$A$1:$BE$400,E$1,FALSE)</f>
        <v>1.7</v>
      </c>
      <c r="F34" s="34">
        <f>VLOOKUP($A34,'mat2'!$A$1:$BE$400,F$1,FALSE)</f>
        <v>141.4</v>
      </c>
      <c r="G34" s="33">
        <f>VLOOKUP($A34,'mat2'!$A$1:$BE$400,G$1,FALSE)</f>
        <v>1543</v>
      </c>
      <c r="H34" s="46">
        <f>VLOOKUP($A34,'mat2'!$A$1:$BE$400,H$1,FALSE)</f>
        <v>5</v>
      </c>
      <c r="I34" s="46" t="str">
        <f>VLOOKUP($A34,'mat2'!$A$1:$BE$400,I$1,FALSE)</f>
        <v/>
      </c>
      <c r="J34" s="33" t="str">
        <f>VLOOKUP($A34,'mat2'!$A$1:$BE$400,J$1,FALSE)</f>
        <v/>
      </c>
      <c r="K34" s="33" t="str">
        <f>VLOOKUP($A34,'mat2'!$A$1:$BE$400,K$1,FALSE)</f>
        <v/>
      </c>
      <c r="L34" s="73" t="str">
        <f>VLOOKUP($A34,'mat2'!$A$1:$BE$400,L$1,FALSE)</f>
        <v/>
      </c>
      <c r="M34" s="34" t="str">
        <f>VLOOKUP($A34,'mat2'!$A$1:$BE$400,M$1,FALSE)</f>
        <v/>
      </c>
      <c r="N34" s="193">
        <v>1</v>
      </c>
      <c r="O34" s="206" t="str">
        <f t="shared" si="3"/>
        <v>20115    4 左側方境界###左側方境界
#-------PN-------WKF------WRHO-------CKX-------CKY----L-KILL-----WIDTH-IRYL-NEXT
  141.4000 1.5430E+3    1.7000                        5                        1
#---ALPHAE-----BETAE
#---+----+----+----+----+----+----+----+----+----+----+----+----+----+----+----+</v>
      </c>
      <c r="P34" s="206">
        <f t="shared" si="4"/>
        <v>0</v>
      </c>
      <c r="Q34" s="209" t="str">
        <f t="shared" si="5"/>
        <v>20115    4 左側方境界###左側方境界</v>
      </c>
      <c r="R34" s="207" t="str">
        <f t="shared" si="0"/>
        <v xml:space="preserve">  141.4000 1.5430E+3    1.7000                        5                        1</v>
      </c>
      <c r="S34" s="212" t="str">
        <f t="shared" si="1"/>
        <v xml:space="preserve">                    </v>
      </c>
      <c r="X34" s="132"/>
      <c r="Y34" s="132"/>
      <c r="Z34" s="132"/>
    </row>
    <row r="35" spans="1:26">
      <c r="A35">
        <f t="shared" si="6"/>
        <v>94</v>
      </c>
      <c r="B35" s="136">
        <f t="shared" si="2"/>
        <v>26</v>
      </c>
      <c r="C35" s="3">
        <f>VLOOKUP($A35,'mat2'!$A$1:$BE$400,C$1,FALSE)</f>
        <v>20116</v>
      </c>
      <c r="D35" s="3" t="str">
        <f>VLOOKUP($A35,'mat2'!$A$1:$BE$400,D$1,FALSE)</f>
        <v>左側方境界</v>
      </c>
      <c r="E35" s="34">
        <f>VLOOKUP($A35,'mat2'!$A$1:$BE$400,E$1,FALSE)</f>
        <v>1.7</v>
      </c>
      <c r="F35" s="34">
        <f>VLOOKUP($A35,'mat2'!$A$1:$BE$400,F$1,FALSE)</f>
        <v>141.4</v>
      </c>
      <c r="G35" s="33">
        <f>VLOOKUP($A35,'mat2'!$A$1:$BE$400,G$1,FALSE)</f>
        <v>1543</v>
      </c>
      <c r="H35" s="46">
        <f>VLOOKUP($A35,'mat2'!$A$1:$BE$400,H$1,FALSE)</f>
        <v>5</v>
      </c>
      <c r="I35" s="46" t="str">
        <f>VLOOKUP($A35,'mat2'!$A$1:$BE$400,I$1,FALSE)</f>
        <v/>
      </c>
      <c r="J35" s="33" t="str">
        <f>VLOOKUP($A35,'mat2'!$A$1:$BE$400,J$1,FALSE)</f>
        <v/>
      </c>
      <c r="K35" s="33" t="str">
        <f>VLOOKUP($A35,'mat2'!$A$1:$BE$400,K$1,FALSE)</f>
        <v/>
      </c>
      <c r="L35" s="73" t="str">
        <f>VLOOKUP($A35,'mat2'!$A$1:$BE$400,L$1,FALSE)</f>
        <v/>
      </c>
      <c r="M35" s="34" t="str">
        <f>VLOOKUP($A35,'mat2'!$A$1:$BE$400,M$1,FALSE)</f>
        <v/>
      </c>
      <c r="N35" s="193">
        <v>1</v>
      </c>
      <c r="O35" s="206" t="str">
        <f t="shared" si="3"/>
        <v>20116    4 左側方境界###左側方境界
#-------PN-------WKF------WRHO-------CKX-------CKY----L-KILL-----WIDTH-IRYL-NEXT
  141.4000 1.5430E+3    1.7000                        5                        1
#---ALPHAE-----BETAE
#---+----+----+----+----+----+----+----+----+----+----+----+----+----+----+----+</v>
      </c>
      <c r="P35" s="206">
        <f t="shared" si="4"/>
        <v>0</v>
      </c>
      <c r="Q35" s="209" t="str">
        <f t="shared" si="5"/>
        <v>20116    4 左側方境界###左側方境界</v>
      </c>
      <c r="R35" s="207" t="str">
        <f t="shared" si="0"/>
        <v xml:space="preserve">  141.4000 1.5430E+3    1.7000                        5                        1</v>
      </c>
      <c r="S35" s="212" t="str">
        <f t="shared" si="1"/>
        <v xml:space="preserve">                    </v>
      </c>
      <c r="X35" s="132"/>
      <c r="Y35" s="132"/>
      <c r="Z35" s="132"/>
    </row>
    <row r="36" spans="1:26">
      <c r="A36">
        <f t="shared" si="6"/>
        <v>95</v>
      </c>
      <c r="B36" s="136">
        <f t="shared" si="2"/>
        <v>27</v>
      </c>
      <c r="C36" s="3">
        <f>VLOOKUP($A36,'mat2'!$A$1:$BE$400,C$1,FALSE)</f>
        <v>20117</v>
      </c>
      <c r="D36" s="3" t="str">
        <f>VLOOKUP($A36,'mat2'!$A$1:$BE$400,D$1,FALSE)</f>
        <v>左側方境界</v>
      </c>
      <c r="E36" s="34">
        <f>VLOOKUP($A36,'mat2'!$A$1:$BE$400,E$1,FALSE)</f>
        <v>1.7</v>
      </c>
      <c r="F36" s="34">
        <f>VLOOKUP($A36,'mat2'!$A$1:$BE$400,F$1,FALSE)</f>
        <v>141.4</v>
      </c>
      <c r="G36" s="33">
        <f>VLOOKUP($A36,'mat2'!$A$1:$BE$400,G$1,FALSE)</f>
        <v>1543</v>
      </c>
      <c r="H36" s="46">
        <f>VLOOKUP($A36,'mat2'!$A$1:$BE$400,H$1,FALSE)</f>
        <v>5</v>
      </c>
      <c r="I36" s="46" t="str">
        <f>VLOOKUP($A36,'mat2'!$A$1:$BE$400,I$1,FALSE)</f>
        <v/>
      </c>
      <c r="J36" s="33" t="str">
        <f>VLOOKUP($A36,'mat2'!$A$1:$BE$400,J$1,FALSE)</f>
        <v/>
      </c>
      <c r="K36" s="33" t="str">
        <f>VLOOKUP($A36,'mat2'!$A$1:$BE$400,K$1,FALSE)</f>
        <v/>
      </c>
      <c r="L36" s="73" t="str">
        <f>VLOOKUP($A36,'mat2'!$A$1:$BE$400,L$1,FALSE)</f>
        <v/>
      </c>
      <c r="M36" s="34" t="str">
        <f>VLOOKUP($A36,'mat2'!$A$1:$BE$400,M$1,FALSE)</f>
        <v/>
      </c>
      <c r="N36" s="193">
        <v>1</v>
      </c>
      <c r="O36" s="206" t="str">
        <f t="shared" si="3"/>
        <v>20117    4 左側方境界###左側方境界
#-------PN-------WKF------WRHO-------CKX-------CKY----L-KILL-----WIDTH-IRYL-NEXT
  141.4000 1.5430E+3    1.7000                        5                        1
#---ALPHAE-----BETAE
#---+----+----+----+----+----+----+----+----+----+----+----+----+----+----+----+</v>
      </c>
      <c r="P36" s="206">
        <f t="shared" si="4"/>
        <v>0</v>
      </c>
      <c r="Q36" s="209" t="str">
        <f t="shared" si="5"/>
        <v>20117    4 左側方境界###左側方境界</v>
      </c>
      <c r="R36" s="207" t="str">
        <f t="shared" si="0"/>
        <v xml:space="preserve">  141.4000 1.5430E+3    1.7000                        5                        1</v>
      </c>
      <c r="S36" s="212" t="str">
        <f t="shared" si="1"/>
        <v xml:space="preserve">                    </v>
      </c>
      <c r="X36" s="132"/>
      <c r="Y36" s="132"/>
      <c r="Z36" s="132"/>
    </row>
    <row r="37" spans="1:26">
      <c r="A37">
        <f t="shared" si="6"/>
        <v>96</v>
      </c>
      <c r="B37" s="136">
        <f t="shared" si="2"/>
        <v>28</v>
      </c>
      <c r="C37" s="3">
        <f>VLOOKUP($A37,'mat2'!$A$1:$BE$400,C$1,FALSE)</f>
        <v>20201</v>
      </c>
      <c r="D37" s="3" t="str">
        <f>VLOOKUP($A37,'mat2'!$A$1:$BE$400,D$1,FALSE)</f>
        <v>右側方境界</v>
      </c>
      <c r="E37" s="34">
        <f>VLOOKUP($A37,'mat2'!$A$1:$BE$400,E$1,FALSE)</f>
        <v>1.8</v>
      </c>
      <c r="F37" s="34">
        <f>VLOOKUP($A37,'mat2'!$A$1:$BE$400,F$1,FALSE)</f>
        <v>99.83</v>
      </c>
      <c r="G37" s="33">
        <f>VLOOKUP($A37,'mat2'!$A$1:$BE$400,G$1,FALSE)</f>
        <v>198.2</v>
      </c>
      <c r="H37" s="46">
        <f>VLOOKUP($A37,'mat2'!$A$1:$BE$400,H$1,FALSE)</f>
        <v>5</v>
      </c>
      <c r="I37" s="46" t="str">
        <f>VLOOKUP($A37,'mat2'!$A$1:$BE$400,I$1,FALSE)</f>
        <v/>
      </c>
      <c r="J37" s="33" t="str">
        <f>VLOOKUP($A37,'mat2'!$A$1:$BE$400,J$1,FALSE)</f>
        <v/>
      </c>
      <c r="K37" s="33" t="str">
        <f>VLOOKUP($A37,'mat2'!$A$1:$BE$400,K$1,FALSE)</f>
        <v/>
      </c>
      <c r="L37" s="73" t="str">
        <f>VLOOKUP($A37,'mat2'!$A$1:$BE$400,L$1,FALSE)</f>
        <v/>
      </c>
      <c r="M37" s="34" t="str">
        <f>VLOOKUP($A37,'mat2'!$A$1:$BE$400,M$1,FALSE)</f>
        <v/>
      </c>
      <c r="N37" s="193">
        <v>1</v>
      </c>
      <c r="O37" s="206" t="str">
        <f t="shared" si="3"/>
        <v>20201    4 右側方境界###右側方境界
#-------PN-------WKF------WRHO-------CKX-------CKY----L-KILL-----WIDTH-IRYL-NEXT
   99.8300 1.9820E+2    1.8000                        5                        1
#---ALPHAE-----BETAE
#---+----+----+----+----+----+----+----+----+----+----+----+----+----+----+----+</v>
      </c>
      <c r="P37" s="206">
        <f t="shared" si="4"/>
        <v>0</v>
      </c>
      <c r="Q37" s="209" t="str">
        <f t="shared" si="5"/>
        <v>20201    4 右側方境界###右側方境界</v>
      </c>
      <c r="R37" s="207" t="str">
        <f t="shared" si="0"/>
        <v xml:space="preserve">   99.8300 1.9820E+2    1.8000                        5                        1</v>
      </c>
      <c r="S37" s="212" t="str">
        <f t="shared" si="1"/>
        <v xml:space="preserve">                    </v>
      </c>
      <c r="X37" s="132"/>
      <c r="Y37" s="132"/>
      <c r="Z37" s="132"/>
    </row>
    <row r="38" spans="1:26">
      <c r="A38">
        <f t="shared" si="6"/>
        <v>97</v>
      </c>
      <c r="B38" s="136">
        <f t="shared" si="2"/>
        <v>29</v>
      </c>
      <c r="C38" s="3">
        <f>VLOOKUP($A38,'mat2'!$A$1:$BE$400,C$1,FALSE)</f>
        <v>20202</v>
      </c>
      <c r="D38" s="3" t="str">
        <f>VLOOKUP($A38,'mat2'!$A$1:$BE$400,D$1,FALSE)</f>
        <v>右側方境界</v>
      </c>
      <c r="E38" s="34">
        <f>VLOOKUP($A38,'mat2'!$A$1:$BE$400,E$1,FALSE)</f>
        <v>1.8</v>
      </c>
      <c r="F38" s="34">
        <f>VLOOKUP($A38,'mat2'!$A$1:$BE$400,F$1,FALSE)</f>
        <v>130.9</v>
      </c>
      <c r="G38" s="33">
        <f>VLOOKUP($A38,'mat2'!$A$1:$BE$400,G$1,FALSE)</f>
        <v>259.8</v>
      </c>
      <c r="H38" s="46">
        <f>VLOOKUP($A38,'mat2'!$A$1:$BE$400,H$1,FALSE)</f>
        <v>5</v>
      </c>
      <c r="I38" s="46" t="str">
        <f>VLOOKUP($A38,'mat2'!$A$1:$BE$400,I$1,FALSE)</f>
        <v/>
      </c>
      <c r="J38" s="33" t="str">
        <f>VLOOKUP($A38,'mat2'!$A$1:$BE$400,J$1,FALSE)</f>
        <v/>
      </c>
      <c r="K38" s="33" t="str">
        <f>VLOOKUP($A38,'mat2'!$A$1:$BE$400,K$1,FALSE)</f>
        <v/>
      </c>
      <c r="L38" s="73" t="str">
        <f>VLOOKUP($A38,'mat2'!$A$1:$BE$400,L$1,FALSE)</f>
        <v/>
      </c>
      <c r="M38" s="34" t="str">
        <f>VLOOKUP($A38,'mat2'!$A$1:$BE$400,M$1,FALSE)</f>
        <v/>
      </c>
      <c r="N38" s="193">
        <v>1</v>
      </c>
      <c r="O38" s="206" t="str">
        <f t="shared" si="3"/>
        <v>20202    4 右側方境界###右側方境界
#-------PN-------WKF------WRHO-------CKX-------CKY----L-KILL-----WIDTH-IRYL-NEXT
  130.9000 2.5980E+2    1.8000                        5                        1
#---ALPHAE-----BETAE
#---+----+----+----+----+----+----+----+----+----+----+----+----+----+----+----+</v>
      </c>
      <c r="P38" s="206">
        <f t="shared" si="4"/>
        <v>0</v>
      </c>
      <c r="Q38" s="209" t="str">
        <f t="shared" si="5"/>
        <v>20202    4 右側方境界###右側方境界</v>
      </c>
      <c r="R38" s="207" t="str">
        <f t="shared" si="0"/>
        <v xml:space="preserve">  130.9000 2.5980E+2    1.8000                        5                        1</v>
      </c>
      <c r="S38" s="212" t="str">
        <f t="shared" si="1"/>
        <v xml:space="preserve">                    </v>
      </c>
      <c r="X38" s="132"/>
      <c r="Y38" s="132"/>
      <c r="Z38" s="132"/>
    </row>
    <row r="39" spans="1:26">
      <c r="A39">
        <f t="shared" si="6"/>
        <v>98</v>
      </c>
      <c r="B39" s="136">
        <f t="shared" si="2"/>
        <v>30</v>
      </c>
      <c r="C39" s="3">
        <f>VLOOKUP($A39,'mat2'!$A$1:$BE$400,C$1,FALSE)</f>
        <v>20203</v>
      </c>
      <c r="D39" s="3" t="str">
        <f>VLOOKUP($A39,'mat2'!$A$1:$BE$400,D$1,FALSE)</f>
        <v>右側方境界</v>
      </c>
      <c r="E39" s="34">
        <f>VLOOKUP($A39,'mat2'!$A$1:$BE$400,E$1,FALSE)</f>
        <v>1.8</v>
      </c>
      <c r="F39" s="34">
        <f>VLOOKUP($A39,'mat2'!$A$1:$BE$400,F$1,FALSE)</f>
        <v>148.30000000000001</v>
      </c>
      <c r="G39" s="33">
        <f>VLOOKUP($A39,'mat2'!$A$1:$BE$400,G$1,FALSE)</f>
        <v>294.3</v>
      </c>
      <c r="H39" s="46">
        <f>VLOOKUP($A39,'mat2'!$A$1:$BE$400,H$1,FALSE)</f>
        <v>5</v>
      </c>
      <c r="I39" s="46" t="str">
        <f>VLOOKUP($A39,'mat2'!$A$1:$BE$400,I$1,FALSE)</f>
        <v/>
      </c>
      <c r="J39" s="33" t="str">
        <f>VLOOKUP($A39,'mat2'!$A$1:$BE$400,J$1,FALSE)</f>
        <v/>
      </c>
      <c r="K39" s="33" t="str">
        <f>VLOOKUP($A39,'mat2'!$A$1:$BE$400,K$1,FALSE)</f>
        <v/>
      </c>
      <c r="L39" s="73" t="str">
        <f>VLOOKUP($A39,'mat2'!$A$1:$BE$400,L$1,FALSE)</f>
        <v/>
      </c>
      <c r="M39" s="34" t="str">
        <f>VLOOKUP($A39,'mat2'!$A$1:$BE$400,M$1,FALSE)</f>
        <v/>
      </c>
      <c r="N39" s="193">
        <v>1</v>
      </c>
      <c r="O39" s="206" t="str">
        <f t="shared" si="3"/>
        <v>20203    4 右側方境界###右側方境界
#-------PN-------WKF------WRHO-------CKX-------CKY----L-KILL-----WIDTH-IRYL-NEXT
  148.3000 2.9430E+2    1.8000                        5                        1
#---ALPHAE-----BETAE
#---+----+----+----+----+----+----+----+----+----+----+----+----+----+----+----+</v>
      </c>
      <c r="P39" s="206">
        <f t="shared" si="4"/>
        <v>0</v>
      </c>
      <c r="Q39" s="209" t="str">
        <f t="shared" si="5"/>
        <v>20203    4 右側方境界###右側方境界</v>
      </c>
      <c r="R39" s="207" t="str">
        <f t="shared" si="0"/>
        <v xml:space="preserve">  148.3000 2.9430E+2    1.8000                        5                        1</v>
      </c>
      <c r="S39" s="212" t="str">
        <f t="shared" si="1"/>
        <v xml:space="preserve">                    </v>
      </c>
      <c r="X39" s="132"/>
      <c r="Y39" s="132"/>
      <c r="Z39" s="132"/>
    </row>
    <row r="40" spans="1:26">
      <c r="A40">
        <f t="shared" si="6"/>
        <v>99</v>
      </c>
      <c r="B40" s="136">
        <f t="shared" si="2"/>
        <v>31</v>
      </c>
      <c r="C40" s="3">
        <f>VLOOKUP($A40,'mat2'!$A$1:$BE$400,C$1,FALSE)</f>
        <v>20204</v>
      </c>
      <c r="D40" s="3" t="str">
        <f>VLOOKUP($A40,'mat2'!$A$1:$BE$400,D$1,FALSE)</f>
        <v>右側方境界</v>
      </c>
      <c r="E40" s="34">
        <f>VLOOKUP($A40,'mat2'!$A$1:$BE$400,E$1,FALSE)</f>
        <v>1.8</v>
      </c>
      <c r="F40" s="34">
        <f>VLOOKUP($A40,'mat2'!$A$1:$BE$400,F$1,FALSE)</f>
        <v>156.9</v>
      </c>
      <c r="G40" s="33">
        <f>VLOOKUP($A40,'mat2'!$A$1:$BE$400,G$1,FALSE)</f>
        <v>1658</v>
      </c>
      <c r="H40" s="46">
        <f>VLOOKUP($A40,'mat2'!$A$1:$BE$400,H$1,FALSE)</f>
        <v>5</v>
      </c>
      <c r="I40" s="46" t="str">
        <f>VLOOKUP($A40,'mat2'!$A$1:$BE$400,I$1,FALSE)</f>
        <v/>
      </c>
      <c r="J40" s="33" t="str">
        <f>VLOOKUP($A40,'mat2'!$A$1:$BE$400,J$1,FALSE)</f>
        <v/>
      </c>
      <c r="K40" s="33" t="str">
        <f>VLOOKUP($A40,'mat2'!$A$1:$BE$400,K$1,FALSE)</f>
        <v/>
      </c>
      <c r="L40" s="73" t="str">
        <f>VLOOKUP($A40,'mat2'!$A$1:$BE$400,L$1,FALSE)</f>
        <v/>
      </c>
      <c r="M40" s="34" t="str">
        <f>VLOOKUP($A40,'mat2'!$A$1:$BE$400,M$1,FALSE)</f>
        <v/>
      </c>
      <c r="N40" s="193">
        <v>1</v>
      </c>
      <c r="O40" s="206" t="str">
        <f t="shared" si="3"/>
        <v>20204    4 右側方境界###右側方境界
#-------PN-------WKF------WRHO-------CKX-------CKY----L-KILL-----WIDTH-IRYL-NEXT
  156.9000 1.6580E+3    1.8000                        5                        1
#---ALPHAE-----BETAE
#---+----+----+----+----+----+----+----+----+----+----+----+----+----+----+----+</v>
      </c>
      <c r="P40" s="206">
        <f t="shared" si="4"/>
        <v>0</v>
      </c>
      <c r="Q40" s="209" t="str">
        <f t="shared" si="5"/>
        <v>20204    4 右側方境界###右側方境界</v>
      </c>
      <c r="R40" s="207" t="str">
        <f t="shared" si="0"/>
        <v xml:space="preserve">  156.9000 1.6580E+3    1.8000                        5                        1</v>
      </c>
      <c r="S40" s="212" t="str">
        <f t="shared" si="1"/>
        <v xml:space="preserve">                    </v>
      </c>
      <c r="X40" s="132"/>
      <c r="Y40" s="132"/>
      <c r="Z40" s="132"/>
    </row>
    <row r="41" spans="1:26">
      <c r="A41">
        <f t="shared" si="6"/>
        <v>100</v>
      </c>
      <c r="B41" s="136">
        <f t="shared" si="2"/>
        <v>32</v>
      </c>
      <c r="C41" s="3">
        <f>VLOOKUP($A41,'mat2'!$A$1:$BE$400,C$1,FALSE)</f>
        <v>20205</v>
      </c>
      <c r="D41" s="3" t="str">
        <f>VLOOKUP($A41,'mat2'!$A$1:$BE$400,D$1,FALSE)</f>
        <v>右側方境界</v>
      </c>
      <c r="E41" s="34">
        <f>VLOOKUP($A41,'mat2'!$A$1:$BE$400,E$1,FALSE)</f>
        <v>1.8</v>
      </c>
      <c r="F41" s="34">
        <f>VLOOKUP($A41,'mat2'!$A$1:$BE$400,F$1,FALSE)</f>
        <v>160.9</v>
      </c>
      <c r="G41" s="33">
        <f>VLOOKUP($A41,'mat2'!$A$1:$BE$400,G$1,FALSE)</f>
        <v>1658</v>
      </c>
      <c r="H41" s="46">
        <f>VLOOKUP($A41,'mat2'!$A$1:$BE$400,H$1,FALSE)</f>
        <v>5</v>
      </c>
      <c r="I41" s="46" t="str">
        <f>VLOOKUP($A41,'mat2'!$A$1:$BE$400,I$1,FALSE)</f>
        <v/>
      </c>
      <c r="J41" s="33" t="str">
        <f>VLOOKUP($A41,'mat2'!$A$1:$BE$400,J$1,FALSE)</f>
        <v/>
      </c>
      <c r="K41" s="33" t="str">
        <f>VLOOKUP($A41,'mat2'!$A$1:$BE$400,K$1,FALSE)</f>
        <v/>
      </c>
      <c r="L41" s="73" t="str">
        <f>VLOOKUP($A41,'mat2'!$A$1:$BE$400,L$1,FALSE)</f>
        <v/>
      </c>
      <c r="M41" s="34" t="str">
        <f>VLOOKUP($A41,'mat2'!$A$1:$BE$400,M$1,FALSE)</f>
        <v/>
      </c>
      <c r="N41" s="193">
        <v>1</v>
      </c>
      <c r="O41" s="206" t="str">
        <f t="shared" si="3"/>
        <v>20205    4 右側方境界###右側方境界
#-------PN-------WKF------WRHO-------CKX-------CKY----L-KILL-----WIDTH-IRYL-NEXT
  160.9000 1.6580E+3    1.8000                        5                        1
#---ALPHAE-----BETAE
#---+----+----+----+----+----+----+----+----+----+----+----+----+----+----+----+</v>
      </c>
      <c r="P41" s="206">
        <f t="shared" si="4"/>
        <v>0</v>
      </c>
      <c r="Q41" s="209" t="str">
        <f t="shared" si="5"/>
        <v>20205    4 右側方境界###右側方境界</v>
      </c>
      <c r="R41" s="207" t="str">
        <f t="shared" si="0"/>
        <v xml:space="preserve">  160.9000 1.6580E+3    1.8000                        5                        1</v>
      </c>
      <c r="S41" s="212" t="str">
        <f t="shared" si="1"/>
        <v xml:space="preserve">                    </v>
      </c>
      <c r="X41" s="132"/>
      <c r="Y41" s="132"/>
      <c r="Z41" s="132"/>
    </row>
    <row r="42" spans="1:26">
      <c r="A42">
        <f t="shared" si="6"/>
        <v>101</v>
      </c>
      <c r="B42" s="136">
        <f t="shared" si="2"/>
        <v>33</v>
      </c>
      <c r="C42" s="3">
        <f>VLOOKUP($A42,'mat2'!$A$1:$BE$400,C$1,FALSE)</f>
        <v>20206</v>
      </c>
      <c r="D42" s="3" t="str">
        <f>VLOOKUP($A42,'mat2'!$A$1:$BE$400,D$1,FALSE)</f>
        <v>右側方境界</v>
      </c>
      <c r="E42" s="34">
        <f>VLOOKUP($A42,'mat2'!$A$1:$BE$400,E$1,FALSE)</f>
        <v>1.8</v>
      </c>
      <c r="F42" s="34">
        <f>VLOOKUP($A42,'mat2'!$A$1:$BE$400,F$1,FALSE)</f>
        <v>165.2</v>
      </c>
      <c r="G42" s="33">
        <f>VLOOKUP($A42,'mat2'!$A$1:$BE$400,G$1,FALSE)</f>
        <v>1659</v>
      </c>
      <c r="H42" s="46">
        <f>VLOOKUP($A42,'mat2'!$A$1:$BE$400,H$1,FALSE)</f>
        <v>5</v>
      </c>
      <c r="I42" s="46" t="str">
        <f>VLOOKUP($A42,'mat2'!$A$1:$BE$400,I$1,FALSE)</f>
        <v/>
      </c>
      <c r="J42" s="33" t="str">
        <f>VLOOKUP($A42,'mat2'!$A$1:$BE$400,J$1,FALSE)</f>
        <v/>
      </c>
      <c r="K42" s="33" t="str">
        <f>VLOOKUP($A42,'mat2'!$A$1:$BE$400,K$1,FALSE)</f>
        <v/>
      </c>
      <c r="L42" s="73" t="str">
        <f>VLOOKUP($A42,'mat2'!$A$1:$BE$400,L$1,FALSE)</f>
        <v/>
      </c>
      <c r="M42" s="34" t="str">
        <f>VLOOKUP($A42,'mat2'!$A$1:$BE$400,M$1,FALSE)</f>
        <v/>
      </c>
      <c r="N42" s="193">
        <v>1</v>
      </c>
      <c r="O42" s="206" t="str">
        <f t="shared" si="3"/>
        <v>20206    4 右側方境界###右側方境界
#-------PN-------WKF------WRHO-------CKX-------CKY----L-KILL-----WIDTH-IRYL-NEXT
  165.2000 1.6590E+3    1.8000                        5                        1
#---ALPHAE-----BETAE
#---+----+----+----+----+----+----+----+----+----+----+----+----+----+----+----+</v>
      </c>
      <c r="P42" s="206">
        <f t="shared" si="4"/>
        <v>0</v>
      </c>
      <c r="Q42" s="209" t="str">
        <f t="shared" si="5"/>
        <v>20206    4 右側方境界###右側方境界</v>
      </c>
      <c r="R42" s="207" t="str">
        <f t="shared" si="0"/>
        <v xml:space="preserve">  165.2000 1.6590E+3    1.8000                        5                        1</v>
      </c>
      <c r="S42" s="212" t="str">
        <f t="shared" si="1"/>
        <v xml:space="preserve">                    </v>
      </c>
      <c r="X42" s="132"/>
      <c r="Y42" s="132"/>
      <c r="Z42" s="132"/>
    </row>
    <row r="43" spans="1:26">
      <c r="A43">
        <f t="shared" si="6"/>
        <v>102</v>
      </c>
      <c r="B43" s="136">
        <f t="shared" si="2"/>
        <v>34</v>
      </c>
      <c r="C43" s="3">
        <f>VLOOKUP($A43,'mat2'!$A$1:$BE$400,C$1,FALSE)</f>
        <v>20207</v>
      </c>
      <c r="D43" s="3" t="str">
        <f>VLOOKUP($A43,'mat2'!$A$1:$BE$400,D$1,FALSE)</f>
        <v>右側方境界</v>
      </c>
      <c r="E43" s="34">
        <f>VLOOKUP($A43,'mat2'!$A$1:$BE$400,E$1,FALSE)</f>
        <v>1.8</v>
      </c>
      <c r="F43" s="34">
        <f>VLOOKUP($A43,'mat2'!$A$1:$BE$400,F$1,FALSE)</f>
        <v>169.1</v>
      </c>
      <c r="G43" s="33">
        <f>VLOOKUP($A43,'mat2'!$A$1:$BE$400,G$1,FALSE)</f>
        <v>1660</v>
      </c>
      <c r="H43" s="46">
        <f>VLOOKUP($A43,'mat2'!$A$1:$BE$400,H$1,FALSE)</f>
        <v>5</v>
      </c>
      <c r="I43" s="46" t="str">
        <f>VLOOKUP($A43,'mat2'!$A$1:$BE$400,I$1,FALSE)</f>
        <v/>
      </c>
      <c r="J43" s="33" t="str">
        <f>VLOOKUP($A43,'mat2'!$A$1:$BE$400,J$1,FALSE)</f>
        <v/>
      </c>
      <c r="K43" s="33" t="str">
        <f>VLOOKUP($A43,'mat2'!$A$1:$BE$400,K$1,FALSE)</f>
        <v/>
      </c>
      <c r="L43" s="73" t="str">
        <f>VLOOKUP($A43,'mat2'!$A$1:$BE$400,L$1,FALSE)</f>
        <v/>
      </c>
      <c r="M43" s="34" t="str">
        <f>VLOOKUP($A43,'mat2'!$A$1:$BE$400,M$1,FALSE)</f>
        <v/>
      </c>
      <c r="N43" s="193">
        <v>1</v>
      </c>
      <c r="O43" s="206" t="str">
        <f t="shared" si="3"/>
        <v>20207    4 右側方境界###右側方境界
#-------PN-------WKF------WRHO-------CKX-------CKY----L-KILL-----WIDTH-IRYL-NEXT
  169.1000 1.6600E+3    1.8000                        5                        1
#---ALPHAE-----BETAE
#---+----+----+----+----+----+----+----+----+----+----+----+----+----+----+----+</v>
      </c>
      <c r="P43" s="206">
        <f t="shared" si="4"/>
        <v>0</v>
      </c>
      <c r="Q43" s="209" t="str">
        <f t="shared" si="5"/>
        <v>20207    4 右側方境界###右側方境界</v>
      </c>
      <c r="R43" s="207" t="str">
        <f t="shared" si="0"/>
        <v xml:space="preserve">  169.1000 1.6600E+3    1.8000                        5                        1</v>
      </c>
      <c r="S43" s="212" t="str">
        <f t="shared" si="1"/>
        <v xml:space="preserve">                    </v>
      </c>
      <c r="X43" s="132"/>
      <c r="Y43" s="132"/>
      <c r="Z43" s="132"/>
    </row>
    <row r="44" spans="1:26">
      <c r="A44">
        <f t="shared" si="6"/>
        <v>103</v>
      </c>
      <c r="B44" s="136">
        <f t="shared" si="2"/>
        <v>35</v>
      </c>
      <c r="C44" s="3">
        <f>VLOOKUP($A44,'mat2'!$A$1:$BE$400,C$1,FALSE)</f>
        <v>20208</v>
      </c>
      <c r="D44" s="3" t="str">
        <f>VLOOKUP($A44,'mat2'!$A$1:$BE$400,D$1,FALSE)</f>
        <v>右側方境界</v>
      </c>
      <c r="E44" s="34">
        <f>VLOOKUP($A44,'mat2'!$A$1:$BE$400,E$1,FALSE)</f>
        <v>1.8</v>
      </c>
      <c r="F44" s="34">
        <f>VLOOKUP($A44,'mat2'!$A$1:$BE$400,F$1,FALSE)</f>
        <v>172.8</v>
      </c>
      <c r="G44" s="33">
        <f>VLOOKUP($A44,'mat2'!$A$1:$BE$400,G$1,FALSE)</f>
        <v>1660</v>
      </c>
      <c r="H44" s="46">
        <f>VLOOKUP($A44,'mat2'!$A$1:$BE$400,H$1,FALSE)</f>
        <v>5</v>
      </c>
      <c r="I44" s="46" t="str">
        <f>VLOOKUP($A44,'mat2'!$A$1:$BE$400,I$1,FALSE)</f>
        <v/>
      </c>
      <c r="J44" s="33" t="str">
        <f>VLOOKUP($A44,'mat2'!$A$1:$BE$400,J$1,FALSE)</f>
        <v/>
      </c>
      <c r="K44" s="33" t="str">
        <f>VLOOKUP($A44,'mat2'!$A$1:$BE$400,K$1,FALSE)</f>
        <v/>
      </c>
      <c r="L44" s="73" t="str">
        <f>VLOOKUP($A44,'mat2'!$A$1:$BE$400,L$1,FALSE)</f>
        <v/>
      </c>
      <c r="M44" s="34" t="str">
        <f>VLOOKUP($A44,'mat2'!$A$1:$BE$400,M$1,FALSE)</f>
        <v/>
      </c>
      <c r="N44" s="193">
        <v>1</v>
      </c>
      <c r="O44" s="206" t="str">
        <f t="shared" si="3"/>
        <v>20208    4 右側方境界###右側方境界
#-------PN-------WKF------WRHO-------CKX-------CKY----L-KILL-----WIDTH-IRYL-NEXT
  172.8000 1.6600E+3    1.8000                        5                        1
#---ALPHAE-----BETAE
#---+----+----+----+----+----+----+----+----+----+----+----+----+----+----+----+</v>
      </c>
      <c r="P44" s="206">
        <f t="shared" si="4"/>
        <v>0</v>
      </c>
      <c r="Q44" s="209" t="str">
        <f t="shared" si="5"/>
        <v>20208    4 右側方境界###右側方境界</v>
      </c>
      <c r="R44" s="207" t="str">
        <f t="shared" si="0"/>
        <v xml:space="preserve">  172.8000 1.6600E+3    1.8000                        5                        1</v>
      </c>
      <c r="S44" s="212" t="str">
        <f t="shared" si="1"/>
        <v xml:space="preserve">                    </v>
      </c>
      <c r="X44" s="132"/>
      <c r="Y44" s="132"/>
      <c r="Z44" s="132"/>
    </row>
    <row r="45" spans="1:26">
      <c r="A45">
        <f t="shared" si="6"/>
        <v>104</v>
      </c>
      <c r="B45" s="136">
        <f t="shared" si="2"/>
        <v>36</v>
      </c>
      <c r="C45" s="3">
        <f>VLOOKUP($A45,'mat2'!$A$1:$BE$400,C$1,FALSE)</f>
        <v>20209</v>
      </c>
      <c r="D45" s="3" t="str">
        <f>VLOOKUP($A45,'mat2'!$A$1:$BE$400,D$1,FALSE)</f>
        <v>右側方境界</v>
      </c>
      <c r="E45" s="34">
        <f>VLOOKUP($A45,'mat2'!$A$1:$BE$400,E$1,FALSE)</f>
        <v>1.8</v>
      </c>
      <c r="F45" s="34">
        <f>VLOOKUP($A45,'mat2'!$A$1:$BE$400,F$1,FALSE)</f>
        <v>176.2</v>
      </c>
      <c r="G45" s="33">
        <f>VLOOKUP($A45,'mat2'!$A$1:$BE$400,G$1,FALSE)</f>
        <v>1661</v>
      </c>
      <c r="H45" s="46">
        <f>VLOOKUP($A45,'mat2'!$A$1:$BE$400,H$1,FALSE)</f>
        <v>5</v>
      </c>
      <c r="I45" s="46" t="str">
        <f>VLOOKUP($A45,'mat2'!$A$1:$BE$400,I$1,FALSE)</f>
        <v/>
      </c>
      <c r="J45" s="33" t="str">
        <f>VLOOKUP($A45,'mat2'!$A$1:$BE$400,J$1,FALSE)</f>
        <v/>
      </c>
      <c r="K45" s="33" t="str">
        <f>VLOOKUP($A45,'mat2'!$A$1:$BE$400,K$1,FALSE)</f>
        <v/>
      </c>
      <c r="L45" s="73" t="str">
        <f>VLOOKUP($A45,'mat2'!$A$1:$BE$400,L$1,FALSE)</f>
        <v/>
      </c>
      <c r="M45" s="34" t="str">
        <f>VLOOKUP($A45,'mat2'!$A$1:$BE$400,M$1,FALSE)</f>
        <v/>
      </c>
      <c r="N45" s="193">
        <v>1</v>
      </c>
      <c r="O45" s="206" t="str">
        <f t="shared" si="3"/>
        <v>20209    4 右側方境界###右側方境界
#-------PN-------WKF------WRHO-------CKX-------CKY----L-KILL-----WIDTH-IRYL-NEXT
  176.2000 1.6610E+3    1.8000                        5                        1
#---ALPHAE-----BETAE
#---+----+----+----+----+----+----+----+----+----+----+----+----+----+----+----+</v>
      </c>
      <c r="P45" s="206">
        <f t="shared" si="4"/>
        <v>0</v>
      </c>
      <c r="Q45" s="209" t="str">
        <f t="shared" si="5"/>
        <v>20209    4 右側方境界###右側方境界</v>
      </c>
      <c r="R45" s="207" t="str">
        <f t="shared" si="0"/>
        <v xml:space="preserve">  176.2000 1.6610E+3    1.8000                        5                        1</v>
      </c>
      <c r="S45" s="212" t="str">
        <f t="shared" si="1"/>
        <v xml:space="preserve">                    </v>
      </c>
      <c r="X45" s="132"/>
      <c r="Y45" s="132"/>
      <c r="Z45" s="132"/>
    </row>
    <row r="46" spans="1:26">
      <c r="A46">
        <f t="shared" si="6"/>
        <v>105</v>
      </c>
      <c r="B46" s="136">
        <f t="shared" si="2"/>
        <v>37</v>
      </c>
      <c r="C46" s="3">
        <f>VLOOKUP($A46,'mat2'!$A$1:$BE$400,C$1,FALSE)</f>
        <v>20210</v>
      </c>
      <c r="D46" s="3" t="str">
        <f>VLOOKUP($A46,'mat2'!$A$1:$BE$400,D$1,FALSE)</f>
        <v>右側方境界</v>
      </c>
      <c r="E46" s="34">
        <f>VLOOKUP($A46,'mat2'!$A$1:$BE$400,E$1,FALSE)</f>
        <v>1.8</v>
      </c>
      <c r="F46" s="34">
        <f>VLOOKUP($A46,'mat2'!$A$1:$BE$400,F$1,FALSE)</f>
        <v>179.2</v>
      </c>
      <c r="G46" s="33">
        <f>VLOOKUP($A46,'mat2'!$A$1:$BE$400,G$1,FALSE)</f>
        <v>1661</v>
      </c>
      <c r="H46" s="46">
        <f>VLOOKUP($A46,'mat2'!$A$1:$BE$400,H$1,FALSE)</f>
        <v>5</v>
      </c>
      <c r="I46" s="46" t="str">
        <f>VLOOKUP($A46,'mat2'!$A$1:$BE$400,I$1,FALSE)</f>
        <v/>
      </c>
      <c r="J46" s="33" t="str">
        <f>VLOOKUP($A46,'mat2'!$A$1:$BE$400,J$1,FALSE)</f>
        <v/>
      </c>
      <c r="K46" s="33" t="str">
        <f>VLOOKUP($A46,'mat2'!$A$1:$BE$400,K$1,FALSE)</f>
        <v/>
      </c>
      <c r="L46" s="73" t="str">
        <f>VLOOKUP($A46,'mat2'!$A$1:$BE$400,L$1,FALSE)</f>
        <v/>
      </c>
      <c r="M46" s="34" t="str">
        <f>VLOOKUP($A46,'mat2'!$A$1:$BE$400,M$1,FALSE)</f>
        <v/>
      </c>
      <c r="N46" s="193">
        <v>1</v>
      </c>
      <c r="O46" s="206" t="str">
        <f t="shared" si="3"/>
        <v>20210    4 右側方境界###右側方境界
#-------PN-------WKF------WRHO-------CKX-------CKY----L-KILL-----WIDTH-IRYL-NEXT
  179.2000 1.6610E+3    1.8000                        5                        1
#---ALPHAE-----BETAE
#---+----+----+----+----+----+----+----+----+----+----+----+----+----+----+----+</v>
      </c>
      <c r="P46" s="206">
        <f t="shared" si="4"/>
        <v>0</v>
      </c>
      <c r="Q46" s="209" t="str">
        <f t="shared" si="5"/>
        <v>20210    4 右側方境界###右側方境界</v>
      </c>
      <c r="R46" s="207" t="str">
        <f t="shared" si="0"/>
        <v xml:space="preserve">  179.2000 1.6610E+3    1.8000                        5                        1</v>
      </c>
      <c r="S46" s="212" t="str">
        <f t="shared" si="1"/>
        <v xml:space="preserve">                    </v>
      </c>
      <c r="X46" s="132"/>
      <c r="Y46" s="132"/>
      <c r="Z46" s="132"/>
    </row>
    <row r="47" spans="1:26">
      <c r="A47">
        <f t="shared" si="6"/>
        <v>106</v>
      </c>
      <c r="B47" s="136">
        <f t="shared" si="2"/>
        <v>38</v>
      </c>
      <c r="C47" s="3">
        <f>VLOOKUP($A47,'mat2'!$A$1:$BE$400,C$1,FALSE)</f>
        <v>20211</v>
      </c>
      <c r="D47" s="3" t="str">
        <f>VLOOKUP($A47,'mat2'!$A$1:$BE$400,D$1,FALSE)</f>
        <v>右側方境界</v>
      </c>
      <c r="E47" s="34">
        <f>VLOOKUP($A47,'mat2'!$A$1:$BE$400,E$1,FALSE)</f>
        <v>1.8</v>
      </c>
      <c r="F47" s="34">
        <f>VLOOKUP($A47,'mat2'!$A$1:$BE$400,F$1,FALSE)</f>
        <v>181.8</v>
      </c>
      <c r="G47" s="33">
        <f>VLOOKUP($A47,'mat2'!$A$1:$BE$400,G$1,FALSE)</f>
        <v>1661</v>
      </c>
      <c r="H47" s="46">
        <f>VLOOKUP($A47,'mat2'!$A$1:$BE$400,H$1,FALSE)</f>
        <v>5</v>
      </c>
      <c r="I47" s="46" t="str">
        <f>VLOOKUP($A47,'mat2'!$A$1:$BE$400,I$1,FALSE)</f>
        <v/>
      </c>
      <c r="J47" s="33" t="str">
        <f>VLOOKUP($A47,'mat2'!$A$1:$BE$400,J$1,FALSE)</f>
        <v/>
      </c>
      <c r="K47" s="33" t="str">
        <f>VLOOKUP($A47,'mat2'!$A$1:$BE$400,K$1,FALSE)</f>
        <v/>
      </c>
      <c r="L47" s="73" t="str">
        <f>VLOOKUP($A47,'mat2'!$A$1:$BE$400,L$1,FALSE)</f>
        <v/>
      </c>
      <c r="M47" s="34" t="str">
        <f>VLOOKUP($A47,'mat2'!$A$1:$BE$400,M$1,FALSE)</f>
        <v/>
      </c>
      <c r="N47" s="193">
        <v>1</v>
      </c>
      <c r="O47" s="206" t="str">
        <f t="shared" si="3"/>
        <v>20211    4 右側方境界###右側方境界
#-------PN-------WKF------WRHO-------CKX-------CKY----L-KILL-----WIDTH-IRYL-NEXT
  181.8000 1.6610E+3    1.8000                        5                        1
#---ALPHAE-----BETAE
#---+----+----+----+----+----+----+----+----+----+----+----+----+----+----+----+</v>
      </c>
      <c r="P47" s="206">
        <f t="shared" si="4"/>
        <v>0</v>
      </c>
      <c r="Q47" s="209" t="str">
        <f t="shared" si="5"/>
        <v>20211    4 右側方境界###右側方境界</v>
      </c>
      <c r="R47" s="207" t="str">
        <f t="shared" si="0"/>
        <v xml:space="preserve">  181.8000 1.6610E+3    1.8000                        5                        1</v>
      </c>
      <c r="S47" s="212" t="str">
        <f t="shared" si="1"/>
        <v xml:space="preserve">                    </v>
      </c>
      <c r="X47" s="132"/>
      <c r="Y47" s="132"/>
      <c r="Z47" s="132"/>
    </row>
    <row r="48" spans="1:26">
      <c r="A48">
        <f t="shared" si="6"/>
        <v>107</v>
      </c>
      <c r="B48" s="136">
        <f t="shared" si="2"/>
        <v>39</v>
      </c>
      <c r="C48" s="3">
        <f>VLOOKUP($A48,'mat2'!$A$1:$BE$400,C$1,FALSE)</f>
        <v>20212</v>
      </c>
      <c r="D48" s="3" t="str">
        <f>VLOOKUP($A48,'mat2'!$A$1:$BE$400,D$1,FALSE)</f>
        <v>右側方境界</v>
      </c>
      <c r="E48" s="34">
        <f>VLOOKUP($A48,'mat2'!$A$1:$BE$400,E$1,FALSE)</f>
        <v>1.8</v>
      </c>
      <c r="F48" s="34">
        <f>VLOOKUP($A48,'mat2'!$A$1:$BE$400,F$1,FALSE)</f>
        <v>184.3</v>
      </c>
      <c r="G48" s="33">
        <f>VLOOKUP($A48,'mat2'!$A$1:$BE$400,G$1,FALSE)</f>
        <v>1662</v>
      </c>
      <c r="H48" s="46">
        <f>VLOOKUP($A48,'mat2'!$A$1:$BE$400,H$1,FALSE)</f>
        <v>5</v>
      </c>
      <c r="I48" s="46" t="str">
        <f>VLOOKUP($A48,'mat2'!$A$1:$BE$400,I$1,FALSE)</f>
        <v/>
      </c>
      <c r="J48" s="33" t="str">
        <f>VLOOKUP($A48,'mat2'!$A$1:$BE$400,J$1,FALSE)</f>
        <v/>
      </c>
      <c r="K48" s="33" t="str">
        <f>VLOOKUP($A48,'mat2'!$A$1:$BE$400,K$1,FALSE)</f>
        <v/>
      </c>
      <c r="L48" s="73" t="str">
        <f>VLOOKUP($A48,'mat2'!$A$1:$BE$400,L$1,FALSE)</f>
        <v/>
      </c>
      <c r="M48" s="34" t="str">
        <f>VLOOKUP($A48,'mat2'!$A$1:$BE$400,M$1,FALSE)</f>
        <v/>
      </c>
      <c r="N48" s="193">
        <v>1</v>
      </c>
      <c r="O48" s="206" t="str">
        <f t="shared" si="3"/>
        <v>20212    4 右側方境界###右側方境界
#-------PN-------WKF------WRHO-------CKX-------CKY----L-KILL-----WIDTH-IRYL-NEXT
  184.3000 1.6620E+3    1.8000                        5                        1
#---ALPHAE-----BETAE
#---+----+----+----+----+----+----+----+----+----+----+----+----+----+----+----+</v>
      </c>
      <c r="P48" s="206">
        <f t="shared" si="4"/>
        <v>0</v>
      </c>
      <c r="Q48" s="209" t="str">
        <f t="shared" si="5"/>
        <v>20212    4 右側方境界###右側方境界</v>
      </c>
      <c r="R48" s="207" t="str">
        <f t="shared" si="0"/>
        <v xml:space="preserve">  184.3000 1.6620E+3    1.8000                        5                        1</v>
      </c>
      <c r="S48" s="212" t="str">
        <f t="shared" si="1"/>
        <v xml:space="preserve">                    </v>
      </c>
      <c r="X48" s="132"/>
      <c r="Y48" s="132"/>
      <c r="Z48" s="132"/>
    </row>
    <row r="49" spans="1:26">
      <c r="A49">
        <f t="shared" si="6"/>
        <v>108</v>
      </c>
      <c r="B49" s="136">
        <f t="shared" si="2"/>
        <v>40</v>
      </c>
      <c r="C49" s="3">
        <f>VLOOKUP($A49,'mat2'!$A$1:$BE$400,C$1,FALSE)</f>
        <v>20213</v>
      </c>
      <c r="D49" s="3" t="str">
        <f>VLOOKUP($A49,'mat2'!$A$1:$BE$400,D$1,FALSE)</f>
        <v>右側方境界</v>
      </c>
      <c r="E49" s="34">
        <f>VLOOKUP($A49,'mat2'!$A$1:$BE$400,E$1,FALSE)</f>
        <v>1.8</v>
      </c>
      <c r="F49" s="34">
        <f>VLOOKUP($A49,'mat2'!$A$1:$BE$400,F$1,FALSE)</f>
        <v>186.7</v>
      </c>
      <c r="G49" s="33">
        <f>VLOOKUP($A49,'mat2'!$A$1:$BE$400,G$1,FALSE)</f>
        <v>1662</v>
      </c>
      <c r="H49" s="46">
        <f>VLOOKUP($A49,'mat2'!$A$1:$BE$400,H$1,FALSE)</f>
        <v>5</v>
      </c>
      <c r="I49" s="46" t="str">
        <f>VLOOKUP($A49,'mat2'!$A$1:$BE$400,I$1,FALSE)</f>
        <v/>
      </c>
      <c r="J49" s="33" t="str">
        <f>VLOOKUP($A49,'mat2'!$A$1:$BE$400,J$1,FALSE)</f>
        <v/>
      </c>
      <c r="K49" s="33" t="str">
        <f>VLOOKUP($A49,'mat2'!$A$1:$BE$400,K$1,FALSE)</f>
        <v/>
      </c>
      <c r="L49" s="73" t="str">
        <f>VLOOKUP($A49,'mat2'!$A$1:$BE$400,L$1,FALSE)</f>
        <v/>
      </c>
      <c r="M49" s="34" t="str">
        <f>VLOOKUP($A49,'mat2'!$A$1:$BE$400,M$1,FALSE)</f>
        <v/>
      </c>
      <c r="N49" s="193">
        <v>1</v>
      </c>
      <c r="O49" s="206" t="str">
        <f t="shared" si="3"/>
        <v>20213    4 右側方境界###右側方境界
#-------PN-------WKF------WRHO-------CKX-------CKY----L-KILL-----WIDTH-IRYL-NEXT
  186.7000 1.6620E+3    1.8000                        5                        1
#---ALPHAE-----BETAE
#---+----+----+----+----+----+----+----+----+----+----+----+----+----+----+----+</v>
      </c>
      <c r="P49" s="206">
        <f t="shared" si="4"/>
        <v>0</v>
      </c>
      <c r="Q49" s="209" t="str">
        <f t="shared" si="5"/>
        <v>20213    4 右側方境界###右側方境界</v>
      </c>
      <c r="R49" s="207" t="str">
        <f t="shared" si="0"/>
        <v xml:space="preserve">  186.7000 1.6620E+3    1.8000                        5                        1</v>
      </c>
      <c r="S49" s="212" t="str">
        <f t="shared" si="1"/>
        <v xml:space="preserve">                    </v>
      </c>
      <c r="X49" s="132"/>
      <c r="Y49" s="132"/>
      <c r="Z49" s="132"/>
    </row>
    <row r="50" spans="1:26">
      <c r="A50">
        <f t="shared" si="6"/>
        <v>109</v>
      </c>
      <c r="B50" s="136">
        <f t="shared" si="2"/>
        <v>41</v>
      </c>
      <c r="C50" s="3">
        <f>VLOOKUP($A50,'mat2'!$A$1:$BE$400,C$1,FALSE)</f>
        <v>20214</v>
      </c>
      <c r="D50" s="3" t="str">
        <f>VLOOKUP($A50,'mat2'!$A$1:$BE$400,D$1,FALSE)</f>
        <v>右側方境界</v>
      </c>
      <c r="E50" s="34">
        <f>VLOOKUP($A50,'mat2'!$A$1:$BE$400,E$1,FALSE)</f>
        <v>1.8</v>
      </c>
      <c r="F50" s="34">
        <f>VLOOKUP($A50,'mat2'!$A$1:$BE$400,F$1,FALSE)</f>
        <v>189</v>
      </c>
      <c r="G50" s="33">
        <f>VLOOKUP($A50,'mat2'!$A$1:$BE$400,G$1,FALSE)</f>
        <v>1662</v>
      </c>
      <c r="H50" s="46">
        <f>VLOOKUP($A50,'mat2'!$A$1:$BE$400,H$1,FALSE)</f>
        <v>5</v>
      </c>
      <c r="I50" s="46" t="str">
        <f>VLOOKUP($A50,'mat2'!$A$1:$BE$400,I$1,FALSE)</f>
        <v/>
      </c>
      <c r="J50" s="33" t="str">
        <f>VLOOKUP($A50,'mat2'!$A$1:$BE$400,J$1,FALSE)</f>
        <v/>
      </c>
      <c r="K50" s="33" t="str">
        <f>VLOOKUP($A50,'mat2'!$A$1:$BE$400,K$1,FALSE)</f>
        <v/>
      </c>
      <c r="L50" s="73" t="str">
        <f>VLOOKUP($A50,'mat2'!$A$1:$BE$400,L$1,FALSE)</f>
        <v/>
      </c>
      <c r="M50" s="34" t="str">
        <f>VLOOKUP($A50,'mat2'!$A$1:$BE$400,M$1,FALSE)</f>
        <v/>
      </c>
      <c r="N50" s="193">
        <v>1</v>
      </c>
      <c r="O50" s="206" t="str">
        <f t="shared" si="3"/>
        <v>20214    4 右側方境界###右側方境界
#-------PN-------WKF------WRHO-------CKX-------CKY----L-KILL-----WIDTH-IRYL-NEXT
  189.0000 1.6620E+3    1.8000                        5                        1
#---ALPHAE-----BETAE
#---+----+----+----+----+----+----+----+----+----+----+----+----+----+----+----+</v>
      </c>
      <c r="P50" s="206">
        <f t="shared" si="4"/>
        <v>0</v>
      </c>
      <c r="Q50" s="209" t="str">
        <f t="shared" si="5"/>
        <v>20214    4 右側方境界###右側方境界</v>
      </c>
      <c r="R50" s="207" t="str">
        <f t="shared" si="0"/>
        <v xml:space="preserve">  189.0000 1.6620E+3    1.8000                        5                        1</v>
      </c>
      <c r="S50" s="212" t="str">
        <f t="shared" si="1"/>
        <v xml:space="preserve">                    </v>
      </c>
      <c r="X50" s="132"/>
      <c r="Y50" s="132"/>
      <c r="Z50" s="132"/>
    </row>
    <row r="51" spans="1:26">
      <c r="A51">
        <f t="shared" si="6"/>
        <v>110</v>
      </c>
      <c r="B51" s="136">
        <f t="shared" si="2"/>
        <v>42</v>
      </c>
      <c r="C51" s="3">
        <f>VLOOKUP($A51,'mat2'!$A$1:$BE$400,C$1,FALSE)</f>
        <v>20215</v>
      </c>
      <c r="D51" s="3" t="str">
        <f>VLOOKUP($A51,'mat2'!$A$1:$BE$400,D$1,FALSE)</f>
        <v>右側方境界</v>
      </c>
      <c r="E51" s="34">
        <f>VLOOKUP($A51,'mat2'!$A$1:$BE$400,E$1,FALSE)</f>
        <v>1.8</v>
      </c>
      <c r="F51" s="34">
        <f>VLOOKUP($A51,'mat2'!$A$1:$BE$400,F$1,FALSE)</f>
        <v>191.2</v>
      </c>
      <c r="G51" s="33">
        <f>VLOOKUP($A51,'mat2'!$A$1:$BE$400,G$1,FALSE)</f>
        <v>1663</v>
      </c>
      <c r="H51" s="46">
        <f>VLOOKUP($A51,'mat2'!$A$1:$BE$400,H$1,FALSE)</f>
        <v>5</v>
      </c>
      <c r="I51" s="46" t="str">
        <f>VLOOKUP($A51,'mat2'!$A$1:$BE$400,I$1,FALSE)</f>
        <v/>
      </c>
      <c r="J51" s="33" t="str">
        <f>VLOOKUP($A51,'mat2'!$A$1:$BE$400,J$1,FALSE)</f>
        <v/>
      </c>
      <c r="K51" s="33" t="str">
        <f>VLOOKUP($A51,'mat2'!$A$1:$BE$400,K$1,FALSE)</f>
        <v/>
      </c>
      <c r="L51" s="73" t="str">
        <f>VLOOKUP($A51,'mat2'!$A$1:$BE$400,L$1,FALSE)</f>
        <v/>
      </c>
      <c r="M51" s="34" t="str">
        <f>VLOOKUP($A51,'mat2'!$A$1:$BE$400,M$1,FALSE)</f>
        <v/>
      </c>
      <c r="N51" s="193">
        <v>1</v>
      </c>
      <c r="O51" s="206" t="str">
        <f t="shared" si="3"/>
        <v>20215    4 右側方境界###右側方境界
#-------PN-------WKF------WRHO-------CKX-------CKY----L-KILL-----WIDTH-IRYL-NEXT
  191.2000 1.6630E+3    1.8000                        5                        1
#---ALPHAE-----BETAE
#---+----+----+----+----+----+----+----+----+----+----+----+----+----+----+----+</v>
      </c>
      <c r="P51" s="206">
        <f t="shared" si="4"/>
        <v>0</v>
      </c>
      <c r="Q51" s="209" t="str">
        <f t="shared" si="5"/>
        <v>20215    4 右側方境界###右側方境界</v>
      </c>
      <c r="R51" s="207" t="str">
        <f t="shared" si="0"/>
        <v xml:space="preserve">  191.2000 1.6630E+3    1.8000                        5                        1</v>
      </c>
      <c r="S51" s="212" t="str">
        <f t="shared" si="1"/>
        <v xml:space="preserve">                    </v>
      </c>
      <c r="X51" s="132"/>
      <c r="Y51" s="132"/>
      <c r="Z51" s="132"/>
    </row>
    <row r="52" spans="1:26">
      <c r="A52">
        <f t="shared" si="6"/>
        <v>111</v>
      </c>
      <c r="B52" s="136">
        <f t="shared" si="2"/>
        <v>43</v>
      </c>
      <c r="C52" s="3">
        <f>VLOOKUP($A52,'mat2'!$A$1:$BE$400,C$1,FALSE)</f>
        <v>20216</v>
      </c>
      <c r="D52" s="3" t="str">
        <f>VLOOKUP($A52,'mat2'!$A$1:$BE$400,D$1,FALSE)</f>
        <v>右側方境界</v>
      </c>
      <c r="E52" s="34">
        <f>VLOOKUP($A52,'mat2'!$A$1:$BE$400,E$1,FALSE)</f>
        <v>1.8</v>
      </c>
      <c r="F52" s="34">
        <f>VLOOKUP($A52,'mat2'!$A$1:$BE$400,F$1,FALSE)</f>
        <v>251.8</v>
      </c>
      <c r="G52" s="33">
        <f>VLOOKUP($A52,'mat2'!$A$1:$BE$400,G$1,FALSE)</f>
        <v>1673</v>
      </c>
      <c r="H52" s="46">
        <f>VLOOKUP($A52,'mat2'!$A$1:$BE$400,H$1,FALSE)</f>
        <v>5</v>
      </c>
      <c r="I52" s="46" t="str">
        <f>VLOOKUP($A52,'mat2'!$A$1:$BE$400,I$1,FALSE)</f>
        <v/>
      </c>
      <c r="J52" s="33" t="str">
        <f>VLOOKUP($A52,'mat2'!$A$1:$BE$400,J$1,FALSE)</f>
        <v/>
      </c>
      <c r="K52" s="33" t="str">
        <f>VLOOKUP($A52,'mat2'!$A$1:$BE$400,K$1,FALSE)</f>
        <v/>
      </c>
      <c r="L52" s="73" t="str">
        <f>VLOOKUP($A52,'mat2'!$A$1:$BE$400,L$1,FALSE)</f>
        <v/>
      </c>
      <c r="M52" s="34" t="str">
        <f>VLOOKUP($A52,'mat2'!$A$1:$BE$400,M$1,FALSE)</f>
        <v/>
      </c>
      <c r="N52" s="193">
        <v>1</v>
      </c>
      <c r="O52" s="206" t="str">
        <f t="shared" si="3"/>
        <v>20216    4 右側方境界###右側方境界
#-------PN-------WKF------WRHO-------CKX-------CKY----L-KILL-----WIDTH-IRYL-NEXT
  251.8000 1.6730E+3    1.8000                        5                        1
#---ALPHAE-----BETAE
#---+----+----+----+----+----+----+----+----+----+----+----+----+----+----+----+</v>
      </c>
      <c r="P52" s="206">
        <f t="shared" si="4"/>
        <v>0</v>
      </c>
      <c r="Q52" s="209" t="str">
        <f t="shared" si="5"/>
        <v>20216    4 右側方境界###右側方境界</v>
      </c>
      <c r="R52" s="207" t="str">
        <f t="shared" si="0"/>
        <v xml:space="preserve">  251.8000 1.6730E+3    1.8000                        5                        1</v>
      </c>
      <c r="S52" s="212" t="str">
        <f t="shared" si="1"/>
        <v xml:space="preserve">                    </v>
      </c>
      <c r="X52" s="132"/>
      <c r="Y52" s="132"/>
      <c r="Z52" s="132"/>
    </row>
    <row r="53" spans="1:26">
      <c r="A53">
        <f t="shared" si="6"/>
        <v>112</v>
      </c>
      <c r="B53" s="136">
        <f t="shared" si="2"/>
        <v>44</v>
      </c>
      <c r="C53" s="3">
        <f>VLOOKUP($A53,'mat2'!$A$1:$BE$400,C$1,FALSE)</f>
        <v>20217</v>
      </c>
      <c r="D53" s="3" t="str">
        <f>VLOOKUP($A53,'mat2'!$A$1:$BE$400,D$1,FALSE)</f>
        <v>右側方境界</v>
      </c>
      <c r="E53" s="34">
        <f>VLOOKUP($A53,'mat2'!$A$1:$BE$400,E$1,FALSE)</f>
        <v>1.8</v>
      </c>
      <c r="F53" s="34">
        <f>VLOOKUP($A53,'mat2'!$A$1:$BE$400,F$1,FALSE)</f>
        <v>253.9</v>
      </c>
      <c r="G53" s="33">
        <f>VLOOKUP($A53,'mat2'!$A$1:$BE$400,G$1,FALSE)</f>
        <v>1674</v>
      </c>
      <c r="H53" s="46">
        <f>VLOOKUP($A53,'mat2'!$A$1:$BE$400,H$1,FALSE)</f>
        <v>5</v>
      </c>
      <c r="I53" s="46" t="str">
        <f>VLOOKUP($A53,'mat2'!$A$1:$BE$400,I$1,FALSE)</f>
        <v/>
      </c>
      <c r="J53" s="33" t="str">
        <f>VLOOKUP($A53,'mat2'!$A$1:$BE$400,J$1,FALSE)</f>
        <v/>
      </c>
      <c r="K53" s="33" t="str">
        <f>VLOOKUP($A53,'mat2'!$A$1:$BE$400,K$1,FALSE)</f>
        <v/>
      </c>
      <c r="L53" s="73" t="str">
        <f>VLOOKUP($A53,'mat2'!$A$1:$BE$400,L$1,FALSE)</f>
        <v/>
      </c>
      <c r="M53" s="34" t="str">
        <f>VLOOKUP($A53,'mat2'!$A$1:$BE$400,M$1,FALSE)</f>
        <v/>
      </c>
      <c r="N53" s="193">
        <v>1</v>
      </c>
      <c r="O53" s="206" t="str">
        <f t="shared" si="3"/>
        <v>20217    4 右側方境界###右側方境界
#-------PN-------WKF------WRHO-------CKX-------CKY----L-KILL-----WIDTH-IRYL-NEXT
  253.9000 1.6740E+3    1.8000                        5                        1
#---ALPHAE-----BETAE
#---+----+----+----+----+----+----+----+----+----+----+----+----+----+----+----+</v>
      </c>
      <c r="P53" s="206">
        <f t="shared" si="4"/>
        <v>0</v>
      </c>
      <c r="Q53" s="209" t="str">
        <f t="shared" si="5"/>
        <v>20217    4 右側方境界###右側方境界</v>
      </c>
      <c r="R53" s="207" t="str">
        <f t="shared" si="0"/>
        <v xml:space="preserve">  253.9000 1.6740E+3    1.8000                        5                        1</v>
      </c>
      <c r="S53" s="212" t="str">
        <f t="shared" si="1"/>
        <v xml:space="preserve">                    </v>
      </c>
      <c r="X53" s="132"/>
      <c r="Y53" s="132"/>
      <c r="Z53" s="132"/>
    </row>
    <row r="54" spans="1:26">
      <c r="A54">
        <f t="shared" si="6"/>
        <v>113</v>
      </c>
      <c r="B54" s="136">
        <f t="shared" si="2"/>
        <v>45</v>
      </c>
      <c r="C54" s="3">
        <f>VLOOKUP($A54,'mat2'!$A$1:$BE$400,C$1,FALSE)</f>
        <v>20218</v>
      </c>
      <c r="D54" s="3" t="str">
        <f>VLOOKUP($A54,'mat2'!$A$1:$BE$400,D$1,FALSE)</f>
        <v>右側方境界</v>
      </c>
      <c r="E54" s="34">
        <f>VLOOKUP($A54,'mat2'!$A$1:$BE$400,E$1,FALSE)</f>
        <v>1.8</v>
      </c>
      <c r="F54" s="34">
        <f>VLOOKUP($A54,'mat2'!$A$1:$BE$400,F$1,FALSE)</f>
        <v>255.9</v>
      </c>
      <c r="G54" s="33">
        <f>VLOOKUP($A54,'mat2'!$A$1:$BE$400,G$1,FALSE)</f>
        <v>1674</v>
      </c>
      <c r="H54" s="46">
        <f>VLOOKUP($A54,'mat2'!$A$1:$BE$400,H$1,FALSE)</f>
        <v>5</v>
      </c>
      <c r="I54" s="46" t="str">
        <f>VLOOKUP($A54,'mat2'!$A$1:$BE$400,I$1,FALSE)</f>
        <v/>
      </c>
      <c r="J54" s="33" t="str">
        <f>VLOOKUP($A54,'mat2'!$A$1:$BE$400,J$1,FALSE)</f>
        <v/>
      </c>
      <c r="K54" s="33" t="str">
        <f>VLOOKUP($A54,'mat2'!$A$1:$BE$400,K$1,FALSE)</f>
        <v/>
      </c>
      <c r="L54" s="73" t="str">
        <f>VLOOKUP($A54,'mat2'!$A$1:$BE$400,L$1,FALSE)</f>
        <v/>
      </c>
      <c r="M54" s="34" t="str">
        <f>VLOOKUP($A54,'mat2'!$A$1:$BE$400,M$1,FALSE)</f>
        <v/>
      </c>
      <c r="N54" s="193">
        <v>1</v>
      </c>
      <c r="O54" s="206" t="str">
        <f t="shared" si="3"/>
        <v>20218    4 右側方境界###右側方境界
#-------PN-------WKF------WRHO-------CKX-------CKY----L-KILL-----WIDTH-IRYL-NEXT
  255.9000 1.6740E+3    1.8000                        5                        1
#---ALPHAE-----BETAE
#---+----+----+----+----+----+----+----+----+----+----+----+----+----+----+----+</v>
      </c>
      <c r="P54" s="206">
        <f t="shared" si="4"/>
        <v>0</v>
      </c>
      <c r="Q54" s="209" t="str">
        <f t="shared" si="5"/>
        <v>20218    4 右側方境界###右側方境界</v>
      </c>
      <c r="R54" s="207" t="str">
        <f t="shared" si="0"/>
        <v xml:space="preserve">  255.9000 1.6740E+3    1.8000                        5                        1</v>
      </c>
      <c r="S54" s="212" t="str">
        <f t="shared" si="1"/>
        <v xml:space="preserve">                    </v>
      </c>
      <c r="X54" s="132"/>
      <c r="Y54" s="132"/>
      <c r="Z54" s="132"/>
    </row>
    <row r="55" spans="1:26">
      <c r="A55">
        <f t="shared" si="6"/>
        <v>114</v>
      </c>
      <c r="B55" s="136">
        <f t="shared" si="2"/>
        <v>46</v>
      </c>
      <c r="C55" s="3">
        <f>VLOOKUP($A55,'mat2'!$A$1:$BE$400,C$1,FALSE)</f>
        <v>20219</v>
      </c>
      <c r="D55" s="3" t="str">
        <f>VLOOKUP($A55,'mat2'!$A$1:$BE$400,D$1,FALSE)</f>
        <v>右側方境界</v>
      </c>
      <c r="E55" s="34">
        <f>VLOOKUP($A55,'mat2'!$A$1:$BE$400,E$1,FALSE)</f>
        <v>1.8</v>
      </c>
      <c r="F55" s="34">
        <f>VLOOKUP($A55,'mat2'!$A$1:$BE$400,F$1,FALSE)</f>
        <v>258</v>
      </c>
      <c r="G55" s="33">
        <f>VLOOKUP($A55,'mat2'!$A$1:$BE$400,G$1,FALSE)</f>
        <v>1675</v>
      </c>
      <c r="H55" s="46">
        <f>VLOOKUP($A55,'mat2'!$A$1:$BE$400,H$1,FALSE)</f>
        <v>5</v>
      </c>
      <c r="I55" s="46" t="str">
        <f>VLOOKUP($A55,'mat2'!$A$1:$BE$400,I$1,FALSE)</f>
        <v/>
      </c>
      <c r="J55" s="33" t="str">
        <f>VLOOKUP($A55,'mat2'!$A$1:$BE$400,J$1,FALSE)</f>
        <v/>
      </c>
      <c r="K55" s="33" t="str">
        <f>VLOOKUP($A55,'mat2'!$A$1:$BE$400,K$1,FALSE)</f>
        <v/>
      </c>
      <c r="L55" s="73" t="str">
        <f>VLOOKUP($A55,'mat2'!$A$1:$BE$400,L$1,FALSE)</f>
        <v/>
      </c>
      <c r="M55" s="34" t="str">
        <f>VLOOKUP($A55,'mat2'!$A$1:$BE$400,M$1,FALSE)</f>
        <v/>
      </c>
      <c r="N55" s="193">
        <v>1</v>
      </c>
      <c r="O55" s="206" t="str">
        <f t="shared" si="3"/>
        <v>20219    4 右側方境界###右側方境界
#-------PN-------WKF------WRHO-------CKX-------CKY----L-KILL-----WIDTH-IRYL-NEXT
  258.0000 1.6750E+3    1.8000                        5                        1
#---ALPHAE-----BETAE
#---+----+----+----+----+----+----+----+----+----+----+----+----+----+----+----+</v>
      </c>
      <c r="P55" s="206">
        <f t="shared" si="4"/>
        <v>0</v>
      </c>
      <c r="Q55" s="209" t="str">
        <f t="shared" si="5"/>
        <v>20219    4 右側方境界###右側方境界</v>
      </c>
      <c r="R55" s="207" t="str">
        <f t="shared" si="0"/>
        <v xml:space="preserve">  258.0000 1.6750E+3    1.8000                        5                        1</v>
      </c>
      <c r="S55" s="212" t="str">
        <f t="shared" si="1"/>
        <v xml:space="preserve">                    </v>
      </c>
    </row>
    <row r="56" spans="1:26">
      <c r="A56">
        <f t="shared" si="6"/>
        <v>115</v>
      </c>
      <c r="B56" s="136">
        <f t="shared" si="2"/>
        <v>47</v>
      </c>
      <c r="C56" s="3">
        <f>VLOOKUP($A56,'mat2'!$A$1:$BE$400,C$1,FALSE)</f>
        <v>20220</v>
      </c>
      <c r="D56" s="3" t="str">
        <f>VLOOKUP($A56,'mat2'!$A$1:$BE$400,D$1,FALSE)</f>
        <v>右側方境界</v>
      </c>
      <c r="E56" s="34">
        <f>VLOOKUP($A56,'mat2'!$A$1:$BE$400,E$1,FALSE)</f>
        <v>2</v>
      </c>
      <c r="F56" s="34">
        <f>VLOOKUP($A56,'mat2'!$A$1:$BE$400,F$1,FALSE)</f>
        <v>351.5</v>
      </c>
      <c r="G56" s="33">
        <f>VLOOKUP($A56,'mat2'!$A$1:$BE$400,G$1,FALSE)</f>
        <v>1615</v>
      </c>
      <c r="H56" s="46">
        <f>VLOOKUP($A56,'mat2'!$A$1:$BE$400,H$1,FALSE)</f>
        <v>5</v>
      </c>
      <c r="I56" s="46" t="str">
        <f>VLOOKUP($A56,'mat2'!$A$1:$BE$400,I$1,FALSE)</f>
        <v/>
      </c>
      <c r="J56" s="33" t="str">
        <f>VLOOKUP($A56,'mat2'!$A$1:$BE$400,J$1,FALSE)</f>
        <v/>
      </c>
      <c r="K56" s="33" t="str">
        <f>VLOOKUP($A56,'mat2'!$A$1:$BE$400,K$1,FALSE)</f>
        <v/>
      </c>
      <c r="L56" s="73" t="str">
        <f>VLOOKUP($A56,'mat2'!$A$1:$BE$400,L$1,FALSE)</f>
        <v/>
      </c>
      <c r="M56" s="34" t="str">
        <f>VLOOKUP($A56,'mat2'!$A$1:$BE$400,M$1,FALSE)</f>
        <v/>
      </c>
      <c r="N56" s="193">
        <v>1</v>
      </c>
      <c r="O56" s="206" t="str">
        <f t="shared" si="3"/>
        <v>20220    4 右側方境界###右側方境界
#-------PN-------WKF------WRHO-------CKX-------CKY----L-KILL-----WIDTH-IRYL-NEXT
  351.5000 1.6150E+3    2.0000                        5                        1
#---ALPHAE-----BETAE
#---+----+----+----+----+----+----+----+----+----+----+----+----+----+----+----+</v>
      </c>
      <c r="P56" s="206">
        <f t="shared" si="4"/>
        <v>0</v>
      </c>
      <c r="Q56" s="209" t="str">
        <f t="shared" si="5"/>
        <v>20220    4 右側方境界###右側方境界</v>
      </c>
      <c r="R56" s="207" t="str">
        <f t="shared" si="0"/>
        <v xml:space="preserve">  351.5000 1.6150E+3    2.0000                        5                        1</v>
      </c>
      <c r="S56" s="212" t="str">
        <f t="shared" si="1"/>
        <v xml:space="preserve">                    </v>
      </c>
    </row>
    <row r="57" spans="1:26">
      <c r="A57">
        <f t="shared" si="6"/>
        <v>116</v>
      </c>
      <c r="B57" s="136">
        <f t="shared" si="2"/>
        <v>48</v>
      </c>
      <c r="C57" s="3">
        <f>VLOOKUP($A57,'mat2'!$A$1:$BE$400,C$1,FALSE)</f>
        <v>20221</v>
      </c>
      <c r="D57" s="3" t="str">
        <f>VLOOKUP($A57,'mat2'!$A$1:$BE$400,D$1,FALSE)</f>
        <v>右側方境界</v>
      </c>
      <c r="E57" s="34">
        <f>VLOOKUP($A57,'mat2'!$A$1:$BE$400,E$1,FALSE)</f>
        <v>2</v>
      </c>
      <c r="F57" s="34">
        <f>VLOOKUP($A57,'mat2'!$A$1:$BE$400,F$1,FALSE)</f>
        <v>355.8</v>
      </c>
      <c r="G57" s="33">
        <f>VLOOKUP($A57,'mat2'!$A$1:$BE$400,G$1,FALSE)</f>
        <v>1617</v>
      </c>
      <c r="H57" s="46">
        <f>VLOOKUP($A57,'mat2'!$A$1:$BE$400,H$1,FALSE)</f>
        <v>5</v>
      </c>
      <c r="I57" s="46" t="str">
        <f>VLOOKUP($A57,'mat2'!$A$1:$BE$400,I$1,FALSE)</f>
        <v/>
      </c>
      <c r="J57" s="33" t="str">
        <f>VLOOKUP($A57,'mat2'!$A$1:$BE$400,J$1,FALSE)</f>
        <v/>
      </c>
      <c r="K57" s="33" t="str">
        <f>VLOOKUP($A57,'mat2'!$A$1:$BE$400,K$1,FALSE)</f>
        <v/>
      </c>
      <c r="L57" s="73" t="str">
        <f>VLOOKUP($A57,'mat2'!$A$1:$BE$400,L$1,FALSE)</f>
        <v/>
      </c>
      <c r="M57" s="34" t="str">
        <f>VLOOKUP($A57,'mat2'!$A$1:$BE$400,M$1,FALSE)</f>
        <v/>
      </c>
      <c r="N57" s="193">
        <v>1</v>
      </c>
      <c r="O57" s="206" t="str">
        <f t="shared" si="3"/>
        <v>20221    4 右側方境界###右側方境界
#-------PN-------WKF------WRHO-------CKX-------CKY----L-KILL-----WIDTH-IRYL-NEXT
  355.8000 1.6170E+3    2.0000                        5                        1
#---ALPHAE-----BETAE
#---+----+----+----+----+----+----+----+----+----+----+----+----+----+----+----+</v>
      </c>
      <c r="P57" s="206">
        <f t="shared" si="4"/>
        <v>0</v>
      </c>
      <c r="Q57" s="209" t="str">
        <f t="shared" si="5"/>
        <v>20221    4 右側方境界###右側方境界</v>
      </c>
      <c r="R57" s="207" t="str">
        <f t="shared" si="0"/>
        <v xml:space="preserve">  355.8000 1.6170E+3    2.0000                        5                        1</v>
      </c>
      <c r="S57" s="212" t="str">
        <f t="shared" si="1"/>
        <v xml:space="preserve">                    </v>
      </c>
    </row>
    <row r="58" spans="1:26">
      <c r="A58">
        <f t="shared" si="6"/>
        <v>117</v>
      </c>
      <c r="B58" s="136">
        <f t="shared" si="2"/>
        <v>49</v>
      </c>
      <c r="C58" s="3">
        <f>VLOOKUP($A58,'mat2'!$A$1:$BE$400,C$1,FALSE)</f>
        <v>20222</v>
      </c>
      <c r="D58" s="3" t="str">
        <f>VLOOKUP($A58,'mat2'!$A$1:$BE$400,D$1,FALSE)</f>
        <v>右側方境界</v>
      </c>
      <c r="E58" s="34">
        <f>VLOOKUP($A58,'mat2'!$A$1:$BE$400,E$1,FALSE)</f>
        <v>1.9</v>
      </c>
      <c r="F58" s="34">
        <f>VLOOKUP($A58,'mat2'!$A$1:$BE$400,F$1,FALSE)</f>
        <v>163.80000000000001</v>
      </c>
      <c r="G58" s="33">
        <f>VLOOKUP($A58,'mat2'!$A$1:$BE$400,G$1,FALSE)</f>
        <v>1633</v>
      </c>
      <c r="H58" s="46">
        <f>VLOOKUP($A58,'mat2'!$A$1:$BE$400,H$1,FALSE)</f>
        <v>5</v>
      </c>
      <c r="I58" s="46" t="str">
        <f>VLOOKUP($A58,'mat2'!$A$1:$BE$400,I$1,FALSE)</f>
        <v/>
      </c>
      <c r="J58" s="33" t="str">
        <f>VLOOKUP($A58,'mat2'!$A$1:$BE$400,J$1,FALSE)</f>
        <v/>
      </c>
      <c r="K58" s="33" t="str">
        <f>VLOOKUP($A58,'mat2'!$A$1:$BE$400,K$1,FALSE)</f>
        <v/>
      </c>
      <c r="L58" s="73" t="str">
        <f>VLOOKUP($A58,'mat2'!$A$1:$BE$400,L$1,FALSE)</f>
        <v/>
      </c>
      <c r="M58" s="34" t="str">
        <f>VLOOKUP($A58,'mat2'!$A$1:$BE$400,M$1,FALSE)</f>
        <v/>
      </c>
      <c r="N58" s="193">
        <v>1</v>
      </c>
      <c r="O58" s="206" t="str">
        <f t="shared" si="3"/>
        <v>20222    4 右側方境界###右側方境界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58" s="206">
        <f t="shared" si="4"/>
        <v>0</v>
      </c>
      <c r="Q58" s="209" t="str">
        <f t="shared" si="5"/>
        <v>20222    4 右側方境界###右側方境界</v>
      </c>
      <c r="R58" s="207" t="str">
        <f t="shared" si="0"/>
        <v xml:space="preserve">  163.8000 1.6330E+3    1.9000                        5                        1</v>
      </c>
      <c r="S58" s="212" t="str">
        <f t="shared" si="1"/>
        <v xml:space="preserve">                    </v>
      </c>
    </row>
    <row r="59" spans="1:26">
      <c r="A59">
        <f t="shared" si="6"/>
        <v>118</v>
      </c>
      <c r="B59" s="136">
        <f t="shared" si="2"/>
        <v>50</v>
      </c>
      <c r="C59" s="3">
        <f>VLOOKUP($A59,'mat2'!$A$1:$BE$400,C$1,FALSE)</f>
        <v>20223</v>
      </c>
      <c r="D59" s="3" t="str">
        <f>VLOOKUP($A59,'mat2'!$A$1:$BE$400,D$1,FALSE)</f>
        <v>右側方境界</v>
      </c>
      <c r="E59" s="34">
        <f>VLOOKUP($A59,'mat2'!$A$1:$BE$400,E$1,FALSE)</f>
        <v>1.9</v>
      </c>
      <c r="F59" s="34">
        <f>VLOOKUP($A59,'mat2'!$A$1:$BE$400,F$1,FALSE)</f>
        <v>163.80000000000001</v>
      </c>
      <c r="G59" s="33">
        <f>VLOOKUP($A59,'mat2'!$A$1:$BE$400,G$1,FALSE)</f>
        <v>1633</v>
      </c>
      <c r="H59" s="46">
        <f>VLOOKUP($A59,'mat2'!$A$1:$BE$400,H$1,FALSE)</f>
        <v>5</v>
      </c>
      <c r="I59" s="46" t="str">
        <f>VLOOKUP($A59,'mat2'!$A$1:$BE$400,I$1,FALSE)</f>
        <v/>
      </c>
      <c r="J59" s="33" t="str">
        <f>VLOOKUP($A59,'mat2'!$A$1:$BE$400,J$1,FALSE)</f>
        <v/>
      </c>
      <c r="K59" s="33" t="str">
        <f>VLOOKUP($A59,'mat2'!$A$1:$BE$400,K$1,FALSE)</f>
        <v/>
      </c>
      <c r="L59" s="73" t="str">
        <f>VLOOKUP($A59,'mat2'!$A$1:$BE$400,L$1,FALSE)</f>
        <v/>
      </c>
      <c r="M59" s="34" t="str">
        <f>VLOOKUP($A59,'mat2'!$A$1:$BE$400,M$1,FALSE)</f>
        <v/>
      </c>
      <c r="N59" s="193">
        <v>1</v>
      </c>
      <c r="O59" s="206" t="str">
        <f t="shared" si="3"/>
        <v>20223    4 右側方境界###右側方境界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59" s="206">
        <f t="shared" si="4"/>
        <v>0</v>
      </c>
      <c r="Q59" s="209" t="str">
        <f t="shared" si="5"/>
        <v>20223    4 右側方境界###右側方境界</v>
      </c>
      <c r="R59" s="207" t="str">
        <f t="shared" si="0"/>
        <v xml:space="preserve">  163.8000 1.6330E+3    1.9000                        5                        1</v>
      </c>
      <c r="S59" s="212" t="str">
        <f t="shared" si="1"/>
        <v xml:space="preserve">                    </v>
      </c>
    </row>
    <row r="60" spans="1:26">
      <c r="A60">
        <f t="shared" si="6"/>
        <v>119</v>
      </c>
      <c r="B60" s="136">
        <f t="shared" si="2"/>
        <v>51</v>
      </c>
      <c r="C60" s="3">
        <f>VLOOKUP($A60,'mat2'!$A$1:$BE$400,C$1,FALSE)</f>
        <v>20224</v>
      </c>
      <c r="D60" s="3" t="str">
        <f>VLOOKUP($A60,'mat2'!$A$1:$BE$400,D$1,FALSE)</f>
        <v>右側方境界</v>
      </c>
      <c r="E60" s="34">
        <f>VLOOKUP($A60,'mat2'!$A$1:$BE$400,E$1,FALSE)</f>
        <v>1.9</v>
      </c>
      <c r="F60" s="34">
        <f>VLOOKUP($A60,'mat2'!$A$1:$BE$400,F$1,FALSE)</f>
        <v>163.80000000000001</v>
      </c>
      <c r="G60" s="33">
        <f>VLOOKUP($A60,'mat2'!$A$1:$BE$400,G$1,FALSE)</f>
        <v>1633</v>
      </c>
      <c r="H60" s="46">
        <f>VLOOKUP($A60,'mat2'!$A$1:$BE$400,H$1,FALSE)</f>
        <v>5</v>
      </c>
      <c r="I60" s="46" t="str">
        <f>VLOOKUP($A60,'mat2'!$A$1:$BE$400,I$1,FALSE)</f>
        <v/>
      </c>
      <c r="J60" s="33" t="str">
        <f>VLOOKUP($A60,'mat2'!$A$1:$BE$400,J$1,FALSE)</f>
        <v/>
      </c>
      <c r="K60" s="33" t="str">
        <f>VLOOKUP($A60,'mat2'!$A$1:$BE$400,K$1,FALSE)</f>
        <v/>
      </c>
      <c r="L60" s="73" t="str">
        <f>VLOOKUP($A60,'mat2'!$A$1:$BE$400,L$1,FALSE)</f>
        <v/>
      </c>
      <c r="M60" s="34" t="str">
        <f>VLOOKUP($A60,'mat2'!$A$1:$BE$400,M$1,FALSE)</f>
        <v/>
      </c>
      <c r="N60" s="193">
        <v>1</v>
      </c>
      <c r="O60" s="206" t="str">
        <f t="shared" si="3"/>
        <v>20224    4 右側方境界###右側方境界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60" s="206">
        <f t="shared" si="4"/>
        <v>0</v>
      </c>
      <c r="Q60" s="209" t="str">
        <f t="shared" si="5"/>
        <v>20224    4 右側方境界###右側方境界</v>
      </c>
      <c r="R60" s="207" t="str">
        <f t="shared" si="0"/>
        <v xml:space="preserve">  163.8000 1.6330E+3    1.9000                        5                        1</v>
      </c>
      <c r="S60" s="212" t="str">
        <f t="shared" si="1"/>
        <v xml:space="preserve">                    </v>
      </c>
    </row>
    <row r="61" spans="1:26">
      <c r="A61">
        <f t="shared" si="6"/>
        <v>120</v>
      </c>
      <c r="B61" s="136">
        <f t="shared" si="2"/>
        <v>52</v>
      </c>
      <c r="C61" s="3">
        <f>VLOOKUP($A61,'mat2'!$A$1:$BE$400,C$1,FALSE)</f>
        <v>20225</v>
      </c>
      <c r="D61" s="3" t="str">
        <f>VLOOKUP($A61,'mat2'!$A$1:$BE$400,D$1,FALSE)</f>
        <v>右側方境界</v>
      </c>
      <c r="E61" s="34">
        <f>VLOOKUP($A61,'mat2'!$A$1:$BE$400,E$1,FALSE)</f>
        <v>1.9</v>
      </c>
      <c r="F61" s="34">
        <f>VLOOKUP($A61,'mat2'!$A$1:$BE$400,F$1,FALSE)</f>
        <v>163.80000000000001</v>
      </c>
      <c r="G61" s="33">
        <f>VLOOKUP($A61,'mat2'!$A$1:$BE$400,G$1,FALSE)</f>
        <v>1633</v>
      </c>
      <c r="H61" s="46">
        <f>VLOOKUP($A61,'mat2'!$A$1:$BE$400,H$1,FALSE)</f>
        <v>5</v>
      </c>
      <c r="I61" s="46" t="str">
        <f>VLOOKUP($A61,'mat2'!$A$1:$BE$400,I$1,FALSE)</f>
        <v/>
      </c>
      <c r="J61" s="33" t="str">
        <f>VLOOKUP($A61,'mat2'!$A$1:$BE$400,J$1,FALSE)</f>
        <v/>
      </c>
      <c r="K61" s="33" t="str">
        <f>VLOOKUP($A61,'mat2'!$A$1:$BE$400,K$1,FALSE)</f>
        <v/>
      </c>
      <c r="L61" s="73" t="str">
        <f>VLOOKUP($A61,'mat2'!$A$1:$BE$400,L$1,FALSE)</f>
        <v/>
      </c>
      <c r="M61" s="34" t="str">
        <f>VLOOKUP($A61,'mat2'!$A$1:$BE$400,M$1,FALSE)</f>
        <v/>
      </c>
      <c r="N61" s="193">
        <v>1</v>
      </c>
      <c r="O61" s="206" t="str">
        <f t="shared" si="3"/>
        <v>20225    4 右側方境界###右側方境界
#-------PN-------WKF------WRHO-------CKX-------CKY----L-KILL-----WIDTH-IRYL-NEXT
  163.8000 1.6330E+3    1.9000                        5                        1
#---ALPHAE-----BETAE
#---+----+----+----+----+----+----+----+----+----+----+----+----+----+----+----+</v>
      </c>
      <c r="P61" s="206">
        <f t="shared" si="4"/>
        <v>0</v>
      </c>
      <c r="Q61" s="209" t="str">
        <f t="shared" si="5"/>
        <v>20225    4 右側方境界###右側方境界</v>
      </c>
      <c r="R61" s="207" t="str">
        <f t="shared" si="0"/>
        <v xml:space="preserve">  163.8000 1.6330E+3    1.9000                        5                        1</v>
      </c>
      <c r="S61" s="212" t="str">
        <f t="shared" si="1"/>
        <v xml:space="preserve">                    </v>
      </c>
    </row>
    <row r="62" spans="1:26">
      <c r="A62">
        <f t="shared" si="6"/>
        <v>121</v>
      </c>
      <c r="B62" s="136">
        <f t="shared" si="2"/>
        <v>53</v>
      </c>
      <c r="C62" s="3">
        <f>VLOOKUP($A62,'mat2'!$A$1:$BE$400,C$1,FALSE)</f>
        <v>20226</v>
      </c>
      <c r="D62" s="3" t="str">
        <f>VLOOKUP($A62,'mat2'!$A$1:$BE$400,D$1,FALSE)</f>
        <v>右側方境界</v>
      </c>
      <c r="E62" s="34">
        <f>VLOOKUP($A62,'mat2'!$A$1:$BE$400,E$1,FALSE)</f>
        <v>2</v>
      </c>
      <c r="F62" s="34">
        <f>VLOOKUP($A62,'mat2'!$A$1:$BE$400,F$1,FALSE)</f>
        <v>378.3</v>
      </c>
      <c r="G62" s="33">
        <f>VLOOKUP($A62,'mat2'!$A$1:$BE$400,G$1,FALSE)</f>
        <v>1623</v>
      </c>
      <c r="H62" s="46">
        <f>VLOOKUP($A62,'mat2'!$A$1:$BE$400,H$1,FALSE)</f>
        <v>5</v>
      </c>
      <c r="I62" s="46" t="str">
        <f>VLOOKUP($A62,'mat2'!$A$1:$BE$400,I$1,FALSE)</f>
        <v/>
      </c>
      <c r="J62" s="33" t="str">
        <f>VLOOKUP($A62,'mat2'!$A$1:$BE$400,J$1,FALSE)</f>
        <v/>
      </c>
      <c r="K62" s="33" t="str">
        <f>VLOOKUP($A62,'mat2'!$A$1:$BE$400,K$1,FALSE)</f>
        <v/>
      </c>
      <c r="L62" s="73" t="str">
        <f>VLOOKUP($A62,'mat2'!$A$1:$BE$400,L$1,FALSE)</f>
        <v/>
      </c>
      <c r="M62" s="34" t="str">
        <f>VLOOKUP($A62,'mat2'!$A$1:$BE$400,M$1,FALSE)</f>
        <v/>
      </c>
      <c r="N62" s="193">
        <v>1</v>
      </c>
      <c r="O62" s="206" t="str">
        <f t="shared" si="3"/>
        <v>20226    4 右側方境界###右側方境界
#-------PN-------WKF------WRHO-------CKX-------CKY----L-KILL-----WIDTH-IRYL-NEXT
  378.3000 1.6230E+3    2.0000                        5                        1
#---ALPHAE-----BETAE
#---+----+----+----+----+----+----+----+----+----+----+----+----+----+----+----+</v>
      </c>
      <c r="P62" s="206">
        <f t="shared" si="4"/>
        <v>0</v>
      </c>
      <c r="Q62" s="209" t="str">
        <f t="shared" si="5"/>
        <v>20226    4 右側方境界###右側方境界</v>
      </c>
      <c r="R62" s="207" t="str">
        <f t="shared" si="0"/>
        <v xml:space="preserve">  378.3000 1.6230E+3    2.0000                        5                        1</v>
      </c>
      <c r="S62" s="212" t="str">
        <f t="shared" si="1"/>
        <v xml:space="preserve">                    </v>
      </c>
    </row>
    <row r="63" spans="1:26">
      <c r="A63">
        <f t="shared" si="6"/>
        <v>122</v>
      </c>
      <c r="B63" s="136">
        <f t="shared" si="2"/>
        <v>54</v>
      </c>
      <c r="C63" s="3">
        <f>VLOOKUP($A63,'mat2'!$A$1:$BE$400,C$1,FALSE)</f>
        <v>20227</v>
      </c>
      <c r="D63" s="3" t="str">
        <f>VLOOKUP($A63,'mat2'!$A$1:$BE$400,D$1,FALSE)</f>
        <v>右側方境界</v>
      </c>
      <c r="E63" s="34">
        <f>VLOOKUP($A63,'mat2'!$A$1:$BE$400,E$1,FALSE)</f>
        <v>1.7</v>
      </c>
      <c r="F63" s="34">
        <f>VLOOKUP($A63,'mat2'!$A$1:$BE$400,F$1,FALSE)</f>
        <v>141.4</v>
      </c>
      <c r="G63" s="33">
        <f>VLOOKUP($A63,'mat2'!$A$1:$BE$400,G$1,FALSE)</f>
        <v>1543</v>
      </c>
      <c r="H63" s="46">
        <f>VLOOKUP($A63,'mat2'!$A$1:$BE$400,H$1,FALSE)</f>
        <v>5</v>
      </c>
      <c r="I63" s="46" t="str">
        <f>VLOOKUP($A63,'mat2'!$A$1:$BE$400,I$1,FALSE)</f>
        <v/>
      </c>
      <c r="J63" s="33" t="str">
        <f>VLOOKUP($A63,'mat2'!$A$1:$BE$400,J$1,FALSE)</f>
        <v/>
      </c>
      <c r="K63" s="33" t="str">
        <f>VLOOKUP($A63,'mat2'!$A$1:$BE$400,K$1,FALSE)</f>
        <v/>
      </c>
      <c r="L63" s="73" t="str">
        <f>VLOOKUP($A63,'mat2'!$A$1:$BE$400,L$1,FALSE)</f>
        <v/>
      </c>
      <c r="M63" s="34" t="str">
        <f>VLOOKUP($A63,'mat2'!$A$1:$BE$400,M$1,FALSE)</f>
        <v/>
      </c>
      <c r="N63" s="193">
        <v>1</v>
      </c>
      <c r="O63" s="206" t="str">
        <f t="shared" si="3"/>
        <v>20227    4 右側方境界###右側方境界
#-------PN-------WKF------WRHO-------CKX-------CKY----L-KILL-----WIDTH-IRYL-NEXT
  141.4000 1.5430E+3    1.7000                        5                        1
#---ALPHAE-----BETAE
#---+----+----+----+----+----+----+----+----+----+----+----+----+----+----+----+</v>
      </c>
      <c r="P63" s="206">
        <f t="shared" si="4"/>
        <v>0</v>
      </c>
      <c r="Q63" s="209" t="str">
        <f t="shared" si="5"/>
        <v>20227    4 右側方境界###右側方境界</v>
      </c>
      <c r="R63" s="207" t="str">
        <f t="shared" si="0"/>
        <v xml:space="preserve">  141.4000 1.5430E+3    1.7000                        5                        1</v>
      </c>
      <c r="S63" s="212" t="str">
        <f t="shared" si="1"/>
        <v xml:space="preserve">                    </v>
      </c>
    </row>
    <row r="64" spans="1:26">
      <c r="A64">
        <f t="shared" si="6"/>
        <v>123</v>
      </c>
      <c r="B64" s="136">
        <f t="shared" si="2"/>
        <v>55</v>
      </c>
      <c r="C64" s="3">
        <f>VLOOKUP($A64,'mat2'!$A$1:$BE$400,C$1,FALSE)</f>
        <v>20228</v>
      </c>
      <c r="D64" s="3" t="str">
        <f>VLOOKUP($A64,'mat2'!$A$1:$BE$400,D$1,FALSE)</f>
        <v>右側方境界</v>
      </c>
      <c r="E64" s="34">
        <f>VLOOKUP($A64,'mat2'!$A$1:$BE$400,E$1,FALSE)</f>
        <v>1.7</v>
      </c>
      <c r="F64" s="34">
        <f>VLOOKUP($A64,'mat2'!$A$1:$BE$400,F$1,FALSE)</f>
        <v>141.4</v>
      </c>
      <c r="G64" s="33">
        <f>VLOOKUP($A64,'mat2'!$A$1:$BE$400,G$1,FALSE)</f>
        <v>1543</v>
      </c>
      <c r="H64" s="46">
        <f>VLOOKUP($A64,'mat2'!$A$1:$BE$400,H$1,FALSE)</f>
        <v>5</v>
      </c>
      <c r="I64" s="46" t="str">
        <f>VLOOKUP($A64,'mat2'!$A$1:$BE$400,I$1,FALSE)</f>
        <v/>
      </c>
      <c r="J64" s="33" t="str">
        <f>VLOOKUP($A64,'mat2'!$A$1:$BE$400,J$1,FALSE)</f>
        <v/>
      </c>
      <c r="K64" s="33" t="str">
        <f>VLOOKUP($A64,'mat2'!$A$1:$BE$400,K$1,FALSE)</f>
        <v/>
      </c>
      <c r="L64" s="73" t="str">
        <f>VLOOKUP($A64,'mat2'!$A$1:$BE$400,L$1,FALSE)</f>
        <v/>
      </c>
      <c r="M64" s="34" t="str">
        <f>VLOOKUP($A64,'mat2'!$A$1:$BE$400,M$1,FALSE)</f>
        <v/>
      </c>
      <c r="N64" s="193">
        <v>1</v>
      </c>
      <c r="O64" s="206" t="str">
        <f t="shared" si="3"/>
        <v>20228    4 右側方境界###右側方境界
#-------PN-------WKF------WRHO-------CKX-------CKY----L-KILL-----WIDTH-IRYL-NEXT
  141.4000 1.5430E+3    1.7000                        5                        1
#---ALPHAE-----BETAE
#---+----+----+----+----+----+----+----+----+----+----+----+----+----+----+----+</v>
      </c>
      <c r="P64" s="206">
        <f t="shared" si="4"/>
        <v>0</v>
      </c>
      <c r="Q64" s="209" t="str">
        <f t="shared" si="5"/>
        <v>20228    4 右側方境界###右側方境界</v>
      </c>
      <c r="R64" s="207" t="str">
        <f t="shared" si="0"/>
        <v xml:space="preserve">  141.4000 1.5430E+3    1.7000                        5                        1</v>
      </c>
      <c r="S64" s="212" t="str">
        <f t="shared" si="1"/>
        <v xml:space="preserve">                    </v>
      </c>
    </row>
    <row r="65" spans="1:19">
      <c r="A65">
        <f t="shared" si="6"/>
        <v>124</v>
      </c>
      <c r="B65" s="136">
        <f t="shared" si="2"/>
        <v>56</v>
      </c>
      <c r="C65" s="3">
        <f>VLOOKUP($A65,'mat2'!$A$1:$BE$400,C$1,FALSE)</f>
        <v>20229</v>
      </c>
      <c r="D65" s="3" t="str">
        <f>VLOOKUP($A65,'mat2'!$A$1:$BE$400,D$1,FALSE)</f>
        <v>右側方境界</v>
      </c>
      <c r="E65" s="34">
        <f>VLOOKUP($A65,'mat2'!$A$1:$BE$400,E$1,FALSE)</f>
        <v>1.7</v>
      </c>
      <c r="F65" s="34">
        <f>VLOOKUP($A65,'mat2'!$A$1:$BE$400,F$1,FALSE)</f>
        <v>141.4</v>
      </c>
      <c r="G65" s="33">
        <f>VLOOKUP($A65,'mat2'!$A$1:$BE$400,G$1,FALSE)</f>
        <v>1543</v>
      </c>
      <c r="H65" s="46">
        <f>VLOOKUP($A65,'mat2'!$A$1:$BE$400,H$1,FALSE)</f>
        <v>5</v>
      </c>
      <c r="I65" s="46" t="str">
        <f>VLOOKUP($A65,'mat2'!$A$1:$BE$400,I$1,FALSE)</f>
        <v/>
      </c>
      <c r="J65" s="33" t="str">
        <f>VLOOKUP($A65,'mat2'!$A$1:$BE$400,J$1,FALSE)</f>
        <v/>
      </c>
      <c r="K65" s="33" t="str">
        <f>VLOOKUP($A65,'mat2'!$A$1:$BE$400,K$1,FALSE)</f>
        <v/>
      </c>
      <c r="L65" s="73" t="str">
        <f>VLOOKUP($A65,'mat2'!$A$1:$BE$400,L$1,FALSE)</f>
        <v/>
      </c>
      <c r="M65" s="34" t="str">
        <f>VLOOKUP($A65,'mat2'!$A$1:$BE$400,M$1,FALSE)</f>
        <v/>
      </c>
      <c r="N65" s="193">
        <v>1</v>
      </c>
      <c r="O65" s="206" t="str">
        <f t="shared" si="3"/>
        <v>20229    4 右側方境界###右側方境界
#-------PN-------WKF------WRHO-------CKX-------CKY----L-KILL-----WIDTH-IRYL-NEXT
  141.4000 1.5430E+3    1.7000                        5                        1
#---ALPHAE-----BETAE
#---+----+----+----+----+----+----+----+----+----+----+----+----+----+----+----+</v>
      </c>
      <c r="P65" s="206">
        <f t="shared" si="4"/>
        <v>0</v>
      </c>
      <c r="Q65" s="209" t="str">
        <f t="shared" si="5"/>
        <v>20229    4 右側方境界###右側方境界</v>
      </c>
      <c r="R65" s="207" t="str">
        <f t="shared" si="0"/>
        <v xml:space="preserve">  141.4000 1.5430E+3    1.7000                        5                        1</v>
      </c>
      <c r="S65" s="212" t="str">
        <f t="shared" si="1"/>
        <v xml:space="preserve">                    </v>
      </c>
    </row>
    <row r="67" spans="1:19">
      <c r="D67" t="s">
        <v>391</v>
      </c>
    </row>
    <row r="81" spans="14:26"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</row>
    <row r="82" spans="14:26"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</row>
    <row r="83" spans="14:26"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</row>
    <row r="84" spans="14:26"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</row>
    <row r="85" spans="14:26"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</row>
    <row r="86" spans="14:26"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</row>
    <row r="87" spans="14:26"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</row>
    <row r="88" spans="14:26"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</row>
    <row r="89" spans="14:26"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</row>
    <row r="90" spans="14:26"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</row>
    <row r="91" spans="14:26"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</row>
    <row r="92" spans="14:26"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</row>
    <row r="93" spans="14:26"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</row>
    <row r="94" spans="14:26"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</row>
    <row r="95" spans="14:26"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</row>
    <row r="96" spans="14:26"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</row>
    <row r="97" spans="14:26"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</row>
    <row r="98" spans="14:26"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</row>
    <row r="99" spans="14:26"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</row>
    <row r="100" spans="14:26"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</row>
    <row r="101" spans="14:26"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</row>
    <row r="102" spans="14:26"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</row>
  </sheetData>
  <mergeCells count="11">
    <mergeCell ref="H5:H7"/>
    <mergeCell ref="C5:C6"/>
    <mergeCell ref="D5:D6"/>
    <mergeCell ref="E5:E6"/>
    <mergeCell ref="F5:F6"/>
    <mergeCell ref="G5:G6"/>
    <mergeCell ref="M5:M6"/>
    <mergeCell ref="I5:K5"/>
    <mergeCell ref="I6:I7"/>
    <mergeCell ref="L5:L6"/>
    <mergeCell ref="N5:N7"/>
  </mergeCells>
  <phoneticPr fontId="19"/>
  <pageMargins left="0.7" right="0.7" top="0.75" bottom="0.75" header="0.3" footer="0.3"/>
  <pageSetup paperSize="9" orientation="portrait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F102"/>
  <sheetViews>
    <sheetView workbookViewId="0"/>
  </sheetViews>
  <sheetFormatPr defaultRowHeight="12"/>
  <cols>
    <col min="3" max="3" width="5.7109375" bestFit="1" customWidth="1"/>
    <col min="4" max="4" width="17.5703125" bestFit="1" customWidth="1"/>
    <col min="5" max="5" width="10.7109375" bestFit="1" customWidth="1"/>
    <col min="6" max="6" width="11.85546875" bestFit="1" customWidth="1"/>
    <col min="7" max="7" width="6.7109375" bestFit="1" customWidth="1"/>
    <col min="8" max="8" width="8.7109375" bestFit="1" customWidth="1"/>
    <col min="9" max="9" width="7.7109375" bestFit="1" customWidth="1"/>
    <col min="10" max="11" width="7.7109375" customWidth="1"/>
    <col min="12" max="14" width="8.7109375" customWidth="1"/>
    <col min="15" max="16" width="7.7109375" customWidth="1"/>
    <col min="17" max="18" width="9.7109375" bestFit="1" customWidth="1"/>
    <col min="19" max="20" width="7.5703125" customWidth="1"/>
    <col min="21" max="21" width="5.7109375" bestFit="1" customWidth="1"/>
    <col min="22" max="22" width="5.7109375" style="31" bestFit="1" customWidth="1"/>
    <col min="23" max="24" width="9.140625" style="31"/>
    <col min="25" max="25" width="9.7109375" style="31" bestFit="1" customWidth="1"/>
    <col min="26" max="34" width="9.140625" style="3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17</v>
      </c>
      <c r="H1">
        <f>VLOOKUP(H2,列!$C$3:$D$59,2,FALSE)</f>
        <v>10</v>
      </c>
      <c r="I1">
        <f>VLOOKUP(I2,列!$C$3:$D$59,2,FALSE)</f>
        <v>11</v>
      </c>
      <c r="J1">
        <f>VLOOKUP(J2,列!$C$3:$D$59,2,FALSE)</f>
        <v>14</v>
      </c>
      <c r="K1">
        <f>VLOOKUP(K2,列!$C$3:$D$59,2,FALSE)</f>
        <v>15</v>
      </c>
      <c r="L1">
        <f>VLOOKUP(L2,列!$C$3:$D$59,2,FALSE)</f>
        <v>23</v>
      </c>
      <c r="M1" s="31">
        <f>VLOOKUP(M2,列!$C$3:$D$59,2,FALSE)</f>
        <v>21</v>
      </c>
      <c r="N1" s="31">
        <f>VLOOKUP(N2,列!$C$3:$D$59,2,FALSE)</f>
        <v>22</v>
      </c>
      <c r="O1" s="31">
        <f>VLOOKUP(O2,列!$C$3:$D$59,2,FALSE)</f>
        <v>24</v>
      </c>
      <c r="P1">
        <f>VLOOKUP(P2,列!$C$3:$D$59,2,FALSE)</f>
        <v>18</v>
      </c>
      <c r="Q1">
        <f>VLOOKUP(Q2,列!$C$3:$D$59,2,FALSE)</f>
        <v>19</v>
      </c>
      <c r="R1">
        <f>VLOOKUP(R2,列!$C$3:$D$59,2,FALSE)</f>
        <v>20</v>
      </c>
      <c r="S1">
        <f>VLOOKUP(S2,列!$C$3:$D$59,2,FALSE)</f>
        <v>12</v>
      </c>
      <c r="T1">
        <f>VLOOKUP(T2,列!$C$3:$D$59,2,FALSE)</f>
        <v>13</v>
      </c>
      <c r="U1">
        <f>VLOOKUP(U2,列!$C$3:$D$59,2,FALSE)</f>
        <v>16</v>
      </c>
      <c r="W1" s="205" t="s">
        <v>459</v>
      </c>
    </row>
    <row r="2" spans="1:58">
      <c r="E2" t="s">
        <v>149</v>
      </c>
      <c r="F2" t="s">
        <v>151</v>
      </c>
      <c r="G2" t="s">
        <v>154</v>
      </c>
      <c r="H2" t="s">
        <v>150</v>
      </c>
      <c r="I2" t="s">
        <v>153</v>
      </c>
      <c r="J2" t="s">
        <v>164</v>
      </c>
      <c r="K2" t="s">
        <v>165</v>
      </c>
      <c r="L2" t="s">
        <v>114</v>
      </c>
      <c r="M2" t="s">
        <v>192</v>
      </c>
      <c r="N2" t="s">
        <v>193</v>
      </c>
      <c r="O2" t="s">
        <v>194</v>
      </c>
      <c r="P2" t="s">
        <v>109</v>
      </c>
      <c r="Q2" t="s">
        <v>110</v>
      </c>
      <c r="R2" t="s">
        <v>111</v>
      </c>
      <c r="S2" t="s">
        <v>318</v>
      </c>
      <c r="T2" t="s">
        <v>191</v>
      </c>
      <c r="U2" t="s">
        <v>152</v>
      </c>
      <c r="W2" s="205" t="s">
        <v>465</v>
      </c>
      <c r="AF2" s="208" t="str">
        <f>CHAR(10)</f>
        <v xml:space="preserve">
</v>
      </c>
    </row>
    <row r="3" spans="1:58">
      <c r="B3" t="s">
        <v>38</v>
      </c>
      <c r="L3" s="31"/>
      <c r="M3" s="31"/>
      <c r="N3" s="31"/>
      <c r="O3" s="31"/>
      <c r="S3" s="185" t="s">
        <v>450</v>
      </c>
      <c r="W3" s="31" t="s">
        <v>484</v>
      </c>
    </row>
    <row r="4" spans="1:58">
      <c r="L4" s="31"/>
      <c r="M4" s="77"/>
      <c r="N4" s="77"/>
      <c r="O4" s="31"/>
      <c r="S4" s="77">
        <v>1</v>
      </c>
      <c r="W4" s="31" t="s">
        <v>485</v>
      </c>
    </row>
    <row r="5" spans="1:58" ht="12" customHeight="1">
      <c r="C5" s="234" t="s">
        <v>18</v>
      </c>
      <c r="D5" s="236" t="s">
        <v>25</v>
      </c>
      <c r="E5" s="246" t="s">
        <v>371</v>
      </c>
      <c r="F5" s="248"/>
      <c r="G5" s="240" t="s">
        <v>144</v>
      </c>
      <c r="H5" s="238" t="s">
        <v>39</v>
      </c>
      <c r="I5" s="263" t="s">
        <v>43</v>
      </c>
      <c r="J5" s="265" t="s">
        <v>163</v>
      </c>
      <c r="K5" s="249"/>
      <c r="L5" s="246" t="s">
        <v>286</v>
      </c>
      <c r="M5" s="247"/>
      <c r="N5" s="247"/>
      <c r="O5" s="248"/>
      <c r="P5" s="246" t="s">
        <v>275</v>
      </c>
      <c r="Q5" s="247"/>
      <c r="R5" s="248"/>
      <c r="S5" s="234"/>
      <c r="T5" s="234" t="s">
        <v>321</v>
      </c>
      <c r="U5" s="249"/>
      <c r="V5" s="242"/>
    </row>
    <row r="6" spans="1:58">
      <c r="C6" s="235"/>
      <c r="D6" s="237"/>
      <c r="E6" s="170" t="s">
        <v>319</v>
      </c>
      <c r="F6" s="170" t="s">
        <v>320</v>
      </c>
      <c r="G6" s="241"/>
      <c r="H6" s="239"/>
      <c r="I6" s="264"/>
      <c r="J6" s="170" t="s">
        <v>320</v>
      </c>
      <c r="K6" s="170" t="s">
        <v>319</v>
      </c>
      <c r="L6" s="264" t="s">
        <v>278</v>
      </c>
      <c r="M6" s="263" t="s">
        <v>301</v>
      </c>
      <c r="N6" s="266"/>
      <c r="O6" s="269" t="s">
        <v>300</v>
      </c>
      <c r="P6" s="242" t="s">
        <v>278</v>
      </c>
      <c r="Q6" s="161"/>
      <c r="R6" s="161"/>
      <c r="S6" s="235"/>
      <c r="T6" s="235"/>
      <c r="U6" s="250"/>
      <c r="V6" s="243"/>
    </row>
    <row r="7" spans="1:58">
      <c r="C7" s="14"/>
      <c r="D7" s="8"/>
      <c r="E7" s="11" t="s">
        <v>44</v>
      </c>
      <c r="F7" s="11" t="s">
        <v>45</v>
      </c>
      <c r="G7" s="4"/>
      <c r="H7" s="49" t="s">
        <v>40</v>
      </c>
      <c r="I7" s="21" t="s">
        <v>41</v>
      </c>
      <c r="J7" s="50" t="s">
        <v>167</v>
      </c>
      <c r="K7" s="50" t="s">
        <v>168</v>
      </c>
      <c r="L7" s="264"/>
      <c r="M7" s="267"/>
      <c r="N7" s="268"/>
      <c r="O7" s="270"/>
      <c r="P7" s="243"/>
      <c r="Q7" s="153" t="s">
        <v>92</v>
      </c>
      <c r="R7" s="153" t="s">
        <v>292</v>
      </c>
      <c r="S7" s="235"/>
      <c r="T7" s="235"/>
      <c r="U7" s="56"/>
      <c r="V7" s="243"/>
    </row>
    <row r="8" spans="1:58">
      <c r="B8" s="137" t="s">
        <v>229</v>
      </c>
      <c r="C8" s="4"/>
      <c r="D8" s="8"/>
      <c r="E8" s="11" t="s">
        <v>389</v>
      </c>
      <c r="F8" s="11" t="s">
        <v>389</v>
      </c>
      <c r="G8" s="51" t="s">
        <v>145</v>
      </c>
      <c r="H8" s="49" t="s">
        <v>388</v>
      </c>
      <c r="I8" s="21" t="s">
        <v>42</v>
      </c>
      <c r="J8" s="51"/>
      <c r="K8" s="51"/>
      <c r="L8" s="264"/>
      <c r="M8" s="153"/>
      <c r="N8" s="153"/>
      <c r="O8" s="270"/>
      <c r="P8" s="153"/>
      <c r="Q8" s="153"/>
      <c r="R8" s="153"/>
      <c r="S8" s="235"/>
      <c r="T8" s="235"/>
      <c r="U8" s="55"/>
      <c r="V8" s="161"/>
    </row>
    <row r="9" spans="1:58">
      <c r="A9">
        <f>MATCH(B9,'mat2'!$F$1:$F$1000,0)</f>
        <v>130</v>
      </c>
      <c r="B9">
        <v>5</v>
      </c>
      <c r="C9" s="7" t="str">
        <f>VLOOKUP($A$9-1,'mat2'!$A$1:$BE$400,C$1,FALSE)</f>
        <v>MA</v>
      </c>
      <c r="D9" s="12" t="str">
        <f>VLOOKUP($A$9-1,'mat2'!$A$1:$BE$400,D$1,FALSE)</f>
        <v>XHED</v>
      </c>
      <c r="E9" s="7" t="str">
        <f>VLOOKUP($A$9-1,'mat2'!$A$1:$BE$400,E$1,FALSE)</f>
        <v>TKN</v>
      </c>
      <c r="F9" s="7" t="str">
        <f>VLOOKUP($A$9-1,'mat2'!$A$1:$BE$400,F$1,FALSE)</f>
        <v>TKS</v>
      </c>
      <c r="G9" s="15" t="str">
        <f>VLOOKUP($A$9-1,'mat2'!$A$1:$BE$400,G$1,FALSE)</f>
        <v>WIDTH</v>
      </c>
      <c r="H9" s="51" t="str">
        <f>VLOOKUP($A$9-1,'mat2'!$A$1:$BE$400,H$1,FALSE)</f>
        <v>CJ</v>
      </c>
      <c r="I9" s="23" t="str">
        <f>VLOOKUP($A$9-1,'mat2'!$A$1:$BE$400,I$1,FALSE)</f>
        <v>PHIJ</v>
      </c>
      <c r="J9" s="15" t="str">
        <f>VLOOKUP($A$9-1,'mat2'!$A$1:$BE$400,J$1,FALSE)</f>
        <v>IUSS</v>
      </c>
      <c r="K9" s="15" t="str">
        <f>VLOOKUP($A$9-1,'mat2'!$A$1:$BE$400,K$1,FALSE)</f>
        <v>IUSN</v>
      </c>
      <c r="L9" s="155" t="str">
        <f>VLOOKUP($A$9-1,'mat2'!$A$1:$BE$400,L$1,FALSE)</f>
        <v>IAABB</v>
      </c>
      <c r="M9" s="15" t="str">
        <f>VLOOKUP($A$9-1,'mat2'!$A$1:$BE$400,M$1,FALSE)</f>
        <v>AA</v>
      </c>
      <c r="N9" s="15" t="str">
        <f>VLOOKUP($A$9-1,'mat2'!$A$1:$BE$400,N$1,FALSE)</f>
        <v>BB</v>
      </c>
      <c r="O9" s="15" t="str">
        <f>VLOOKUP($A$9-1,'mat2'!$A$1:$BE$400,O$1,FALSE)</f>
        <v>FAABB</v>
      </c>
      <c r="P9" s="155" t="str">
        <f>VLOOKUP($A$9-1,'mat2'!$A$1:$BE$400,P$1,FALSE)</f>
        <v>IRYL</v>
      </c>
      <c r="Q9" s="155" t="str">
        <f>VLOOKUP($A$9-1,'mat2'!$A$1:$BE$400,Q$1,FALSE)</f>
        <v>ALPHAE</v>
      </c>
      <c r="R9" s="155" t="str">
        <f>VLOOKUP($A$9-1,'mat2'!$A$1:$BE$400,R$1,FALSE)</f>
        <v>BETAE</v>
      </c>
      <c r="S9" s="72" t="str">
        <f>VLOOKUP($A$9-1,'mat2'!$A$1:$BE$400,S$1,FALSE)</f>
        <v>ITYP</v>
      </c>
      <c r="T9" s="191" t="str">
        <f>VLOOKUP($A$9-1,'mat2'!$A$1:$BE$400,T$1,FALSE)</f>
        <v>ISNTYP</v>
      </c>
      <c r="U9" s="191" t="str">
        <f>VLOOKUP($A$9-1,'mat2'!$A$1:$BE$400,U$1,FALSE)</f>
        <v>KILL</v>
      </c>
      <c r="V9" s="222" t="s">
        <v>456</v>
      </c>
      <c r="W9" s="206">
        <f>IF($B$9&gt;=10000,0,IF($B$9&gt;=1000,1,IF($B$9&gt;=100,2,IF($B$9&gt;=10,3,4))))</f>
        <v>4</v>
      </c>
      <c r="Y9" s="204"/>
    </row>
    <row r="10" spans="1:58">
      <c r="A10">
        <f>A9</f>
        <v>130</v>
      </c>
      <c r="B10" s="136">
        <v>1</v>
      </c>
      <c r="C10" s="3">
        <f>VLOOKUP($A10,'mat2'!$A$1:$BE$400,C$1,FALSE)</f>
        <v>9800</v>
      </c>
      <c r="D10" s="3" t="str">
        <f>VLOOKUP($A10,'mat2'!$A$1:$BE$400,D$1,FALSE)</f>
        <v>ジョイント(1)</v>
      </c>
      <c r="E10" s="33">
        <f>VLOOKUP($A10,'mat2'!$A$1:$BE$400,E$1,FALSE)</f>
        <v>10000000</v>
      </c>
      <c r="F10" s="33">
        <f>VLOOKUP($A10,'mat2'!$A$1:$BE$400,F$1,FALSE)</f>
        <v>1000000</v>
      </c>
      <c r="G10" s="34">
        <f>VLOOKUP($A10,'mat2'!$A$1:$BE$400,G$1,FALSE)</f>
        <v>5</v>
      </c>
      <c r="H10" s="3">
        <f>VLOOKUP($A10,'mat2'!$A$1:$BE$400,H$1,FALSE)</f>
        <v>0</v>
      </c>
      <c r="I10" s="24">
        <f>VLOOKUP($A10,'mat2'!$A$1:$BE$400,I$1,FALSE)</f>
        <v>31</v>
      </c>
      <c r="J10" s="46">
        <f>VLOOKUP($A10,'mat2'!$A$1:$BE$400,J$1,FALSE)</f>
        <v>1</v>
      </c>
      <c r="K10" s="46">
        <f>VLOOKUP($A10,'mat2'!$A$1:$BE$400,K$1,FALSE)</f>
        <v>1</v>
      </c>
      <c r="L10" s="46">
        <f>VLOOKUP($A10,'mat2'!$A$1:$BE$400,L$1,FALSE)</f>
        <v>0</v>
      </c>
      <c r="M10" s="163">
        <f>VLOOKUP($A10,'mat2'!$A$1:$BE$400,M$1,FALSE)</f>
        <v>0</v>
      </c>
      <c r="N10" s="163">
        <f>VLOOKUP($A10,'mat2'!$A$1:$BE$400,N$1,FALSE)</f>
        <v>0</v>
      </c>
      <c r="O10" s="71">
        <f>VLOOKUP($A10,'mat2'!$A$1:$BE$400,O$1,FALSE)</f>
        <v>0</v>
      </c>
      <c r="P10" s="46">
        <f>VLOOKUP($A10,'mat2'!$A$1:$BE$400,P$1,FALSE)</f>
        <v>1</v>
      </c>
      <c r="Q10" s="106">
        <f>VLOOKUP($A10,'mat2'!$A$1:$BE$400,Q$1,FALSE)</f>
        <v>0</v>
      </c>
      <c r="R10" s="106">
        <f>VLOOKUP($A10,'mat2'!$A$1:$BE$400,R$1,FALSE)</f>
        <v>0</v>
      </c>
      <c r="S10" s="46">
        <f>VLOOKUP($A10,'mat2'!$A$1:$BE$400,S$1,FALSE)</f>
        <v>1</v>
      </c>
      <c r="T10" s="46">
        <f>VLOOKUP($A10,'mat2'!$A$1:$BE$400,T$1,FALSE)</f>
        <v>1</v>
      </c>
      <c r="U10" s="46">
        <f>VLOOKUP($A10,'mat2'!$A$1:$BE$400,U$1,FALSE)</f>
        <v>0</v>
      </c>
      <c r="V10" s="193">
        <v>1</v>
      </c>
      <c r="W10" s="206" t="str">
        <f>Y10&amp;$AF$2&amp;$W$3&amp;$AF$2&amp;Z10&amp;$AF$2&amp;$W$4&amp;$AF$2&amp;AA10&amp;$AF$2&amp;$W$2</f>
        <v xml:space="preserve"> 9800    5 ジョイント(1)###ジョイント(1)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1    1    0
#---+----+----+----+----+----+----+----+----+----+----+----+----+----+----+----+</v>
      </c>
      <c r="X10" s="206">
        <f>IF($C10&gt;=10000,0,IF($C10&gt;=1000,1,IF($C10&gt;=100,2,IF($C10&gt;=10,3,4))))</f>
        <v>1</v>
      </c>
      <c r="Y10" s="209" t="str">
        <f>REPT(" ",X10)&amp;FIXED($C10,0,1)&amp;REPT(" ",$W$9)&amp;FIXED($B$9,0,1)&amp;" "&amp;$D10&amp;"###"&amp;D10</f>
        <v xml:space="preserve"> 9800    5 ジョイント(1)###ジョイント(1)</v>
      </c>
      <c r="Z10" s="207" t="str">
        <f t="shared" ref="Z10:Z25" si="0">RIGHT(REPT(" ",10)&amp;TEXT($E10,"0.0000E+0"),10)&amp;RIGHT(REPT(" ",10)&amp;TEXT($F10,"0.0000E+0"),10)&amp;RIGHT(REPT(" ",10)&amp;TEXT($H10,"####0.0000"),10)&amp;RIGHT(REPT(" ",10)&amp;TEXT($I10,"####0.0000"),10)&amp;RIGHT(REPT(" ",5)&amp;TEXT($S10,"####0"),5)&amp;RIGHT(REPT(" ",5)&amp;TEXT($T10,"####0"),5)&amp;REPT(" ",5)&amp;RIGHT(REPT(" ",5)&amp;TEXT($V10,"####0"),5)&amp;RIGHT(REPT(" ",10)&amp;TEXT($M10,"0.0000E+0"),10)&amp;RIGHT(REPT(" ",10)&amp;TEXT($N10,"0.0000E+0"),10)</f>
        <v xml:space="preserve"> 1.0000E+7 1.0000E+6    0.0000   31.0000    1    1         1 0.0000E+0 0.0000E+0</v>
      </c>
      <c r="AA10" s="212" t="str">
        <f t="shared" ref="AA10:AA25" si="1">RIGHT(REPT(" ",10)&amp;TEXT($G10,"####0.0000"),10)&amp;RIGHT(REPT(" ",5)&amp;TEXT($L10,"####0"),5)&amp;RIGHT(REPT(" ",10)&amp;TEXT($O10,"####0.0000"),10)&amp;RIGHT(REPT(" ",5)&amp;TEXT($P10,"#####0"),5)&amp;RIGHT(REPT(" ",10)&amp;TEXT($M10,"0.0000E+0"),10)&amp;RIGHT(REPT(" ",10)&amp;TEXT($R10,"0.0000E+0"),10)&amp;RIGHT(REPT(" ",5)&amp;TEXT(J10,"####0"),5)&amp;RIGHT(REPT(" ",5)&amp;TEXT(K10,"####0"),5)&amp;RIGHT(REPT(" ",5)&amp;TEXT(U10,"####0"),5)</f>
        <v xml:space="preserve">    5.0000    0    0.0000    1 0.0000E+0 0.0000E+0    1    1    0</v>
      </c>
      <c r="AF10" s="132"/>
      <c r="AG10" s="132"/>
      <c r="AH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>00000.0000       5.0    0.0000      31.0    1.0000    1.0000 0.0000E+0 0.0000E+0</v>
      </c>
    </row>
    <row r="11" spans="1:58">
      <c r="A11">
        <f>A10+1</f>
        <v>131</v>
      </c>
      <c r="B11" s="136">
        <f t="shared" ref="B11:B25" si="2">B10+1</f>
        <v>2</v>
      </c>
      <c r="C11" s="3">
        <f>VLOOKUP($A11,'mat2'!$A$1:$BE$400,C$1,FALSE)</f>
        <v>9801</v>
      </c>
      <c r="D11" s="3" t="str">
        <f>VLOOKUP($A11,'mat2'!$A$1:$BE$400,D$1,FALSE)</f>
        <v>ジョイント(2)</v>
      </c>
      <c r="E11" s="33">
        <f>VLOOKUP($A11,'mat2'!$A$1:$BE$400,E$1,FALSE)</f>
        <v>10000000</v>
      </c>
      <c r="F11" s="33">
        <f>VLOOKUP($A11,'mat2'!$A$1:$BE$400,F$1,FALSE)</f>
        <v>1000000</v>
      </c>
      <c r="G11" s="34">
        <f>VLOOKUP($A11,'mat2'!$A$1:$BE$400,G$1,FALSE)</f>
        <v>5</v>
      </c>
      <c r="H11" s="3">
        <f>VLOOKUP($A11,'mat2'!$A$1:$BE$400,H$1,FALSE)</f>
        <v>0</v>
      </c>
      <c r="I11" s="24">
        <f>VLOOKUP($A11,'mat2'!$A$1:$BE$400,I$1,FALSE)</f>
        <v>31</v>
      </c>
      <c r="J11" s="46">
        <f>VLOOKUP($A11,'mat2'!$A$1:$BE$400,J$1,FALSE)</f>
        <v>2</v>
      </c>
      <c r="K11" s="46">
        <f>VLOOKUP($A11,'mat2'!$A$1:$BE$400,K$1,FALSE)</f>
        <v>1</v>
      </c>
      <c r="L11" s="46">
        <f>VLOOKUP($A11,'mat2'!$A$1:$BE$400,L$1,FALSE)</f>
        <v>0</v>
      </c>
      <c r="M11" s="163">
        <f>VLOOKUP($A11,'mat2'!$A$1:$BE$400,M$1,FALSE)</f>
        <v>0</v>
      </c>
      <c r="N11" s="163">
        <f>VLOOKUP($A11,'mat2'!$A$1:$BE$400,N$1,FALSE)</f>
        <v>0</v>
      </c>
      <c r="O11" s="71">
        <f>VLOOKUP($A11,'mat2'!$A$1:$BE$400,O$1,FALSE)</f>
        <v>0</v>
      </c>
      <c r="P11" s="46">
        <f>VLOOKUP($A11,'mat2'!$A$1:$BE$400,P$1,FALSE)</f>
        <v>1</v>
      </c>
      <c r="Q11" s="106">
        <f>VLOOKUP($A11,'mat2'!$A$1:$BE$400,Q$1,FALSE)</f>
        <v>0</v>
      </c>
      <c r="R11" s="106">
        <f>VLOOKUP($A11,'mat2'!$A$1:$BE$400,R$1,FALSE)</f>
        <v>0</v>
      </c>
      <c r="S11" s="46">
        <f>VLOOKUP($A11,'mat2'!$A$1:$BE$400,S$1,FALSE)</f>
        <v>1</v>
      </c>
      <c r="T11" s="46">
        <f>VLOOKUP($A11,'mat2'!$A$1:$BE$400,T$1,FALSE)</f>
        <v>1</v>
      </c>
      <c r="U11" s="46">
        <f>VLOOKUP($A11,'mat2'!$A$1:$BE$400,U$1,FALSE)</f>
        <v>0</v>
      </c>
      <c r="V11" s="193">
        <v>1</v>
      </c>
      <c r="W11" s="206" t="str">
        <f t="shared" ref="W11:W25" si="3">Y11&amp;$AF$2&amp;$W$3&amp;$AF$2&amp;Z11&amp;$AF$2&amp;$W$4&amp;$AF$2&amp;AA11&amp;$AF$2&amp;$W$2</f>
        <v xml:space="preserve"> 9801    5 ジョイント(2)###ジョイント(2)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11" s="206">
        <f t="shared" ref="X11:X25" si="4">IF($C11&gt;=10000,0,IF($C11&gt;=1000,1,IF($C11&gt;=100,2,IF($C11&gt;=10,3,4))))</f>
        <v>1</v>
      </c>
      <c r="Y11" s="209" t="str">
        <f t="shared" ref="Y11:Y25" si="5">REPT(" ",X11)&amp;FIXED($C11,0,1)&amp;REPT(" ",$W$9)&amp;FIXED($B$9,0,1)&amp;" "&amp;$D11&amp;"###"&amp;D11</f>
        <v xml:space="preserve"> 9801    5 ジョイント(2)###ジョイント(2)</v>
      </c>
      <c r="Z11" s="207" t="str">
        <f t="shared" si="0"/>
        <v xml:space="preserve"> 1.0000E+7 1.0000E+6    0.0000   31.0000    1    1         1 0.0000E+0 0.0000E+0</v>
      </c>
      <c r="AA11" s="212" t="str">
        <f t="shared" si="1"/>
        <v xml:space="preserve">    5.0000    0    0.0000    1 0.0000E+0 0.0000E+0    2    1    0</v>
      </c>
      <c r="AF11" s="132"/>
      <c r="AG11" s="132"/>
      <c r="AH11" s="132"/>
    </row>
    <row r="12" spans="1:58">
      <c r="A12">
        <f t="shared" ref="A12:A25" si="6">A11+1</f>
        <v>132</v>
      </c>
      <c r="B12" s="136">
        <f t="shared" si="2"/>
        <v>3</v>
      </c>
      <c r="C12" s="3">
        <f>VLOOKUP($A12,'mat2'!$A$1:$BE$400,C$1,FALSE)</f>
        <v>9802</v>
      </c>
      <c r="D12" s="3" t="str">
        <f>VLOOKUP($A12,'mat2'!$A$1:$BE$400,D$1,FALSE)</f>
        <v>ジョイント(4)</v>
      </c>
      <c r="E12" s="33">
        <f>VLOOKUP($A12,'mat2'!$A$1:$BE$400,E$1,FALSE)</f>
        <v>10000000</v>
      </c>
      <c r="F12" s="33">
        <f>VLOOKUP($A12,'mat2'!$A$1:$BE$400,F$1,FALSE)</f>
        <v>1000000</v>
      </c>
      <c r="G12" s="34">
        <f>VLOOKUP($A12,'mat2'!$A$1:$BE$400,G$1,FALSE)</f>
        <v>5</v>
      </c>
      <c r="H12" s="3">
        <f>VLOOKUP($A12,'mat2'!$A$1:$BE$400,H$1,FALSE)</f>
        <v>0</v>
      </c>
      <c r="I12" s="24">
        <f>VLOOKUP($A12,'mat2'!$A$1:$BE$400,I$1,FALSE)</f>
        <v>31</v>
      </c>
      <c r="J12" s="46">
        <f>VLOOKUP($A12,'mat2'!$A$1:$BE$400,J$1,FALSE)</f>
        <v>2</v>
      </c>
      <c r="K12" s="46">
        <f>VLOOKUP($A12,'mat2'!$A$1:$BE$400,K$1,FALSE)</f>
        <v>1</v>
      </c>
      <c r="L12" s="46">
        <f>VLOOKUP($A12,'mat2'!$A$1:$BE$400,L$1,FALSE)</f>
        <v>0</v>
      </c>
      <c r="M12" s="163">
        <f>VLOOKUP($A12,'mat2'!$A$1:$BE$400,M$1,FALSE)</f>
        <v>0</v>
      </c>
      <c r="N12" s="163">
        <f>VLOOKUP($A12,'mat2'!$A$1:$BE$400,N$1,FALSE)</f>
        <v>0</v>
      </c>
      <c r="O12" s="71">
        <f>VLOOKUP($A12,'mat2'!$A$1:$BE$400,O$1,FALSE)</f>
        <v>0</v>
      </c>
      <c r="P12" s="46">
        <f>VLOOKUP($A12,'mat2'!$A$1:$BE$400,P$1,FALSE)</f>
        <v>1</v>
      </c>
      <c r="Q12" s="106">
        <f>VLOOKUP($A12,'mat2'!$A$1:$BE$400,Q$1,FALSE)</f>
        <v>0</v>
      </c>
      <c r="R12" s="106">
        <f>VLOOKUP($A12,'mat2'!$A$1:$BE$400,R$1,FALSE)</f>
        <v>0</v>
      </c>
      <c r="S12" s="46">
        <f>VLOOKUP($A12,'mat2'!$A$1:$BE$400,S$1,FALSE)</f>
        <v>1</v>
      </c>
      <c r="T12" s="46">
        <f>VLOOKUP($A12,'mat2'!$A$1:$BE$400,T$1,FALSE)</f>
        <v>1</v>
      </c>
      <c r="U12" s="46">
        <f>VLOOKUP($A12,'mat2'!$A$1:$BE$400,U$1,FALSE)</f>
        <v>0</v>
      </c>
      <c r="V12" s="193">
        <v>1</v>
      </c>
      <c r="W12" s="206" t="str">
        <f t="shared" si="3"/>
        <v xml:space="preserve"> 9802    5 ジョイント(4)###ジョイント(4)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12" s="206">
        <f t="shared" si="4"/>
        <v>1</v>
      </c>
      <c r="Y12" s="209" t="str">
        <f t="shared" si="5"/>
        <v xml:space="preserve"> 9802    5 ジョイント(4)###ジョイント(4)</v>
      </c>
      <c r="Z12" s="207" t="str">
        <f t="shared" si="0"/>
        <v xml:space="preserve"> 1.0000E+7 1.0000E+6    0.0000   31.0000    1    1         1 0.0000E+0 0.0000E+0</v>
      </c>
      <c r="AA12" s="212" t="str">
        <f t="shared" si="1"/>
        <v xml:space="preserve">    5.0000    0    0.0000    1 0.0000E+0 0.0000E+0    2    1    0</v>
      </c>
      <c r="AF12" s="132"/>
      <c r="AG12" s="132"/>
      <c r="AH12" s="132"/>
    </row>
    <row r="13" spans="1:58">
      <c r="A13">
        <f t="shared" si="6"/>
        <v>133</v>
      </c>
      <c r="B13" s="136">
        <f t="shared" si="2"/>
        <v>4</v>
      </c>
      <c r="C13" s="3">
        <f>VLOOKUP($A13,'mat2'!$A$1:$BE$400,C$1,FALSE)</f>
        <v>9803</v>
      </c>
      <c r="D13" s="3" t="str">
        <f>VLOOKUP($A13,'mat2'!$A$1:$BE$400,D$1,FALSE)</f>
        <v>ジョイント(5)</v>
      </c>
      <c r="E13" s="33">
        <f>VLOOKUP($A13,'mat2'!$A$1:$BE$400,E$1,FALSE)</f>
        <v>10000000</v>
      </c>
      <c r="F13" s="33">
        <f>VLOOKUP($A13,'mat2'!$A$1:$BE$400,F$1,FALSE)</f>
        <v>10000000</v>
      </c>
      <c r="G13" s="34">
        <f>VLOOKUP($A13,'mat2'!$A$1:$BE$400,G$1,FALSE)</f>
        <v>5</v>
      </c>
      <c r="H13" s="3">
        <f>VLOOKUP($A13,'mat2'!$A$1:$BE$400,H$1,FALSE)</f>
        <v>0</v>
      </c>
      <c r="I13" s="24">
        <f>VLOOKUP($A13,'mat2'!$A$1:$BE$400,I$1,FALSE)</f>
        <v>26.6</v>
      </c>
      <c r="J13" s="46">
        <f>VLOOKUP($A13,'mat2'!$A$1:$BE$400,J$1,FALSE)</f>
        <v>1</v>
      </c>
      <c r="K13" s="46">
        <f>VLOOKUP($A13,'mat2'!$A$1:$BE$400,K$1,FALSE)</f>
        <v>1</v>
      </c>
      <c r="L13" s="46">
        <f>VLOOKUP($A13,'mat2'!$A$1:$BE$400,L$1,FALSE)</f>
        <v>0</v>
      </c>
      <c r="M13" s="163">
        <f>VLOOKUP($A13,'mat2'!$A$1:$BE$400,M$1,FALSE)</f>
        <v>0</v>
      </c>
      <c r="N13" s="163">
        <f>VLOOKUP($A13,'mat2'!$A$1:$BE$400,N$1,FALSE)</f>
        <v>0</v>
      </c>
      <c r="O13" s="71">
        <f>VLOOKUP($A13,'mat2'!$A$1:$BE$400,O$1,FALSE)</f>
        <v>0</v>
      </c>
      <c r="P13" s="46">
        <f>VLOOKUP($A13,'mat2'!$A$1:$BE$400,P$1,FALSE)</f>
        <v>1</v>
      </c>
      <c r="Q13" s="106">
        <f>VLOOKUP($A13,'mat2'!$A$1:$BE$400,Q$1,FALSE)</f>
        <v>0</v>
      </c>
      <c r="R13" s="106">
        <f>VLOOKUP($A13,'mat2'!$A$1:$BE$400,R$1,FALSE)</f>
        <v>0</v>
      </c>
      <c r="S13" s="46">
        <f>VLOOKUP($A13,'mat2'!$A$1:$BE$400,S$1,FALSE)</f>
        <v>1</v>
      </c>
      <c r="T13" s="46">
        <f>VLOOKUP($A13,'mat2'!$A$1:$BE$400,T$1,FALSE)</f>
        <v>0</v>
      </c>
      <c r="U13" s="46">
        <f>VLOOKUP($A13,'mat2'!$A$1:$BE$400,U$1,FALSE)</f>
        <v>0</v>
      </c>
      <c r="V13" s="193">
        <v>1</v>
      </c>
      <c r="W13" s="206" t="str">
        <f t="shared" si="3"/>
        <v xml:space="preserve"> 9803    5 ジョイント(5)###ジョイント(5)
#------TKN-------TKS--------CJ------RHIJ-ITYP--ISN------NEXT--------AA--------BB
 1.0000E+7 1.0000E+7    0.0000   26.6000    1    0         1 0.0000E+0 0.0000E+0
#----WIDTH--IAB-----FAABB-IRYL----ALPHAE-----BETAE-IUSS-IUSN-KILL
    5.0000    0    0.0000    1 0.0000E+0 0.0000E+0    1    1    0
#---+----+----+----+----+----+----+----+----+----+----+----+----+----+----+----+</v>
      </c>
      <c r="X13" s="206">
        <f t="shared" si="4"/>
        <v>1</v>
      </c>
      <c r="Y13" s="209" t="str">
        <f t="shared" si="5"/>
        <v xml:space="preserve"> 9803    5 ジョイント(5)###ジョイント(5)</v>
      </c>
      <c r="Z13" s="207" t="str">
        <f t="shared" si="0"/>
        <v xml:space="preserve"> 1.0000E+7 1.0000E+7    0.0000   26.6000    1    0         1 0.0000E+0 0.0000E+0</v>
      </c>
      <c r="AA13" s="212" t="str">
        <f t="shared" si="1"/>
        <v xml:space="preserve">    5.0000    0    0.0000    1 0.0000E+0 0.0000E+0    1    1    0</v>
      </c>
      <c r="AF13" s="132"/>
      <c r="AG13" s="132"/>
      <c r="AH13" s="132"/>
    </row>
    <row r="14" spans="1:58">
      <c r="A14">
        <f t="shared" si="6"/>
        <v>134</v>
      </c>
      <c r="B14" s="136">
        <f t="shared" si="2"/>
        <v>5</v>
      </c>
      <c r="C14" s="3">
        <f>VLOOKUP($A14,'mat2'!$A$1:$BE$400,C$1,FALSE)</f>
        <v>9804</v>
      </c>
      <c r="D14" s="3" t="str">
        <f>VLOOKUP($A14,'mat2'!$A$1:$BE$400,D$1,FALSE)</f>
        <v>ジョイント(6)</v>
      </c>
      <c r="E14" s="33">
        <f>VLOOKUP($A14,'mat2'!$A$1:$BE$400,E$1,FALSE)</f>
        <v>10000000</v>
      </c>
      <c r="F14" s="33">
        <f>VLOOKUP($A14,'mat2'!$A$1:$BE$400,F$1,FALSE)</f>
        <v>1000000</v>
      </c>
      <c r="G14" s="34">
        <f>VLOOKUP($A14,'mat2'!$A$1:$BE$400,G$1,FALSE)</f>
        <v>5</v>
      </c>
      <c r="H14" s="3">
        <f>VLOOKUP($A14,'mat2'!$A$1:$BE$400,H$1,FALSE)</f>
        <v>0</v>
      </c>
      <c r="I14" s="24">
        <f>VLOOKUP($A14,'mat2'!$A$1:$BE$400,I$1,FALSE)</f>
        <v>31</v>
      </c>
      <c r="J14" s="46">
        <f>VLOOKUP($A14,'mat2'!$A$1:$BE$400,J$1,FALSE)</f>
        <v>1</v>
      </c>
      <c r="K14" s="46">
        <f>VLOOKUP($A14,'mat2'!$A$1:$BE$400,K$1,FALSE)</f>
        <v>1</v>
      </c>
      <c r="L14" s="46">
        <f>VLOOKUP($A14,'mat2'!$A$1:$BE$400,L$1,FALSE)</f>
        <v>0</v>
      </c>
      <c r="M14" s="163">
        <f>VLOOKUP($A14,'mat2'!$A$1:$BE$400,M$1,FALSE)</f>
        <v>0</v>
      </c>
      <c r="N14" s="163">
        <f>VLOOKUP($A14,'mat2'!$A$1:$BE$400,N$1,FALSE)</f>
        <v>0</v>
      </c>
      <c r="O14" s="71">
        <f>VLOOKUP($A14,'mat2'!$A$1:$BE$400,O$1,FALSE)</f>
        <v>0</v>
      </c>
      <c r="P14" s="46">
        <f>VLOOKUP($A14,'mat2'!$A$1:$BE$400,P$1,FALSE)</f>
        <v>1</v>
      </c>
      <c r="Q14" s="106">
        <f>VLOOKUP($A14,'mat2'!$A$1:$BE$400,Q$1,FALSE)</f>
        <v>0</v>
      </c>
      <c r="R14" s="106">
        <f>VLOOKUP($A14,'mat2'!$A$1:$BE$400,R$1,FALSE)</f>
        <v>0</v>
      </c>
      <c r="S14" s="46">
        <f>VLOOKUP($A14,'mat2'!$A$1:$BE$400,S$1,FALSE)</f>
        <v>1</v>
      </c>
      <c r="T14" s="46">
        <f>VLOOKUP($A14,'mat2'!$A$1:$BE$400,T$1,FALSE)</f>
        <v>1</v>
      </c>
      <c r="U14" s="46">
        <f>VLOOKUP($A14,'mat2'!$A$1:$BE$400,U$1,FALSE)</f>
        <v>0</v>
      </c>
      <c r="V14" s="193">
        <v>1</v>
      </c>
      <c r="W14" s="206" t="str">
        <f t="shared" si="3"/>
        <v xml:space="preserve"> 9804    5 ジョイント(6)###ジョイント(6)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1    1    0
#---+----+----+----+----+----+----+----+----+----+----+----+----+----+----+----+</v>
      </c>
      <c r="X14" s="206">
        <f t="shared" si="4"/>
        <v>1</v>
      </c>
      <c r="Y14" s="209" t="str">
        <f t="shared" si="5"/>
        <v xml:space="preserve"> 9804    5 ジョイント(6)###ジョイント(6)</v>
      </c>
      <c r="Z14" s="207" t="str">
        <f t="shared" si="0"/>
        <v xml:space="preserve"> 1.0000E+7 1.0000E+6    0.0000   31.0000    1    1         1 0.0000E+0 0.0000E+0</v>
      </c>
      <c r="AA14" s="212" t="str">
        <f t="shared" si="1"/>
        <v xml:space="preserve">    5.0000    0    0.0000    1 0.0000E+0 0.0000E+0    1    1    0</v>
      </c>
      <c r="AF14" s="132"/>
      <c r="AG14" s="132"/>
      <c r="AH14" s="132"/>
    </row>
    <row r="15" spans="1:58">
      <c r="A15">
        <f t="shared" si="6"/>
        <v>135</v>
      </c>
      <c r="B15" s="136">
        <f t="shared" si="2"/>
        <v>6</v>
      </c>
      <c r="C15" s="3">
        <f>VLOOKUP($A15,'mat2'!$A$1:$BE$400,C$1,FALSE)</f>
        <v>9805</v>
      </c>
      <c r="D15" s="3" t="str">
        <f>VLOOKUP($A15,'mat2'!$A$1:$BE$400,D$1,FALSE)</f>
        <v>ジョイント(7)</v>
      </c>
      <c r="E15" s="33">
        <f>VLOOKUP($A15,'mat2'!$A$1:$BE$400,E$1,FALSE)</f>
        <v>10000000</v>
      </c>
      <c r="F15" s="33">
        <f>VLOOKUP($A15,'mat2'!$A$1:$BE$400,F$1,FALSE)</f>
        <v>1000000</v>
      </c>
      <c r="G15" s="34">
        <f>VLOOKUP($A15,'mat2'!$A$1:$BE$400,G$1,FALSE)</f>
        <v>5</v>
      </c>
      <c r="H15" s="3">
        <f>VLOOKUP($A15,'mat2'!$A$1:$BE$400,H$1,FALSE)</f>
        <v>0</v>
      </c>
      <c r="I15" s="24">
        <f>VLOOKUP($A15,'mat2'!$A$1:$BE$400,I$1,FALSE)</f>
        <v>31</v>
      </c>
      <c r="J15" s="46">
        <f>VLOOKUP($A15,'mat2'!$A$1:$BE$400,J$1,FALSE)</f>
        <v>2</v>
      </c>
      <c r="K15" s="46">
        <f>VLOOKUP($A15,'mat2'!$A$1:$BE$400,K$1,FALSE)</f>
        <v>1</v>
      </c>
      <c r="L15" s="46">
        <f>VLOOKUP($A15,'mat2'!$A$1:$BE$400,L$1,FALSE)</f>
        <v>0</v>
      </c>
      <c r="M15" s="163">
        <f>VLOOKUP($A15,'mat2'!$A$1:$BE$400,M$1,FALSE)</f>
        <v>0</v>
      </c>
      <c r="N15" s="163">
        <f>VLOOKUP($A15,'mat2'!$A$1:$BE$400,N$1,FALSE)</f>
        <v>0</v>
      </c>
      <c r="O15" s="71">
        <f>VLOOKUP($A15,'mat2'!$A$1:$BE$400,O$1,FALSE)</f>
        <v>0</v>
      </c>
      <c r="P15" s="46">
        <f>VLOOKUP($A15,'mat2'!$A$1:$BE$400,P$1,FALSE)</f>
        <v>1</v>
      </c>
      <c r="Q15" s="106">
        <f>VLOOKUP($A15,'mat2'!$A$1:$BE$400,Q$1,FALSE)</f>
        <v>0</v>
      </c>
      <c r="R15" s="106">
        <f>VLOOKUP($A15,'mat2'!$A$1:$BE$400,R$1,FALSE)</f>
        <v>0</v>
      </c>
      <c r="S15" s="46">
        <f>VLOOKUP($A15,'mat2'!$A$1:$BE$400,S$1,FALSE)</f>
        <v>1</v>
      </c>
      <c r="T15" s="46">
        <f>VLOOKUP($A15,'mat2'!$A$1:$BE$400,T$1,FALSE)</f>
        <v>1</v>
      </c>
      <c r="U15" s="46">
        <f>VLOOKUP($A15,'mat2'!$A$1:$BE$400,U$1,FALSE)</f>
        <v>0</v>
      </c>
      <c r="V15" s="193">
        <v>1</v>
      </c>
      <c r="W15" s="206" t="str">
        <f t="shared" si="3"/>
        <v xml:space="preserve"> 9805    5 ジョイント(7)###ジョイント(7)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15" s="206">
        <f t="shared" si="4"/>
        <v>1</v>
      </c>
      <c r="Y15" s="209" t="str">
        <f t="shared" si="5"/>
        <v xml:space="preserve"> 9805    5 ジョイント(7)###ジョイント(7)</v>
      </c>
      <c r="Z15" s="207" t="str">
        <f t="shared" si="0"/>
        <v xml:space="preserve"> 1.0000E+7 1.0000E+6    0.0000   31.0000    1    1         1 0.0000E+0 0.0000E+0</v>
      </c>
      <c r="AA15" s="212" t="str">
        <f t="shared" si="1"/>
        <v xml:space="preserve">    5.0000    0    0.0000    1 0.0000E+0 0.0000E+0    2    1    0</v>
      </c>
      <c r="AF15" s="132"/>
      <c r="AG15" s="132"/>
      <c r="AH15" s="132"/>
    </row>
    <row r="16" spans="1:58">
      <c r="A16">
        <f t="shared" si="6"/>
        <v>136</v>
      </c>
      <c r="B16" s="136">
        <f t="shared" si="2"/>
        <v>7</v>
      </c>
      <c r="C16" s="3">
        <f>VLOOKUP($A16,'mat2'!$A$1:$BE$400,C$1,FALSE)</f>
        <v>9806</v>
      </c>
      <c r="D16" s="3" t="str">
        <f>VLOOKUP($A16,'mat2'!$A$1:$BE$400,D$1,FALSE)</f>
        <v>ジョイント(8)</v>
      </c>
      <c r="E16" s="33">
        <f>VLOOKUP($A16,'mat2'!$A$1:$BE$400,E$1,FALSE)</f>
        <v>10000000</v>
      </c>
      <c r="F16" s="33">
        <f>VLOOKUP($A16,'mat2'!$A$1:$BE$400,F$1,FALSE)</f>
        <v>1000000</v>
      </c>
      <c r="G16" s="34">
        <f>VLOOKUP($A16,'mat2'!$A$1:$BE$400,G$1,FALSE)</f>
        <v>5</v>
      </c>
      <c r="H16" s="3">
        <f>VLOOKUP($A16,'mat2'!$A$1:$BE$400,H$1,FALSE)</f>
        <v>0</v>
      </c>
      <c r="I16" s="24">
        <f>VLOOKUP($A16,'mat2'!$A$1:$BE$400,I$1,FALSE)</f>
        <v>31</v>
      </c>
      <c r="J16" s="46">
        <f>VLOOKUP($A16,'mat2'!$A$1:$BE$400,J$1,FALSE)</f>
        <v>2</v>
      </c>
      <c r="K16" s="46">
        <f>VLOOKUP($A16,'mat2'!$A$1:$BE$400,K$1,FALSE)</f>
        <v>1</v>
      </c>
      <c r="L16" s="46">
        <f>VLOOKUP($A16,'mat2'!$A$1:$BE$400,L$1,FALSE)</f>
        <v>0</v>
      </c>
      <c r="M16" s="163">
        <f>VLOOKUP($A16,'mat2'!$A$1:$BE$400,M$1,FALSE)</f>
        <v>0</v>
      </c>
      <c r="N16" s="163">
        <f>VLOOKUP($A16,'mat2'!$A$1:$BE$400,N$1,FALSE)</f>
        <v>0</v>
      </c>
      <c r="O16" s="71">
        <f>VLOOKUP($A16,'mat2'!$A$1:$BE$400,O$1,FALSE)</f>
        <v>0</v>
      </c>
      <c r="P16" s="46">
        <f>VLOOKUP($A16,'mat2'!$A$1:$BE$400,P$1,FALSE)</f>
        <v>1</v>
      </c>
      <c r="Q16" s="106">
        <f>VLOOKUP($A16,'mat2'!$A$1:$BE$400,Q$1,FALSE)</f>
        <v>0</v>
      </c>
      <c r="R16" s="106">
        <f>VLOOKUP($A16,'mat2'!$A$1:$BE$400,R$1,FALSE)</f>
        <v>0</v>
      </c>
      <c r="S16" s="46">
        <f>VLOOKUP($A16,'mat2'!$A$1:$BE$400,S$1,FALSE)</f>
        <v>1</v>
      </c>
      <c r="T16" s="46">
        <f>VLOOKUP($A16,'mat2'!$A$1:$BE$400,T$1,FALSE)</f>
        <v>1</v>
      </c>
      <c r="U16" s="46">
        <f>VLOOKUP($A16,'mat2'!$A$1:$BE$400,U$1,FALSE)</f>
        <v>0</v>
      </c>
      <c r="V16" s="193">
        <v>1</v>
      </c>
      <c r="W16" s="206" t="str">
        <f t="shared" si="3"/>
        <v xml:space="preserve"> 9806    5 ジョイント(8)###ジョイント(8)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16" s="206">
        <f t="shared" si="4"/>
        <v>1</v>
      </c>
      <c r="Y16" s="209" t="str">
        <f t="shared" si="5"/>
        <v xml:space="preserve"> 9806    5 ジョイント(8)###ジョイント(8)</v>
      </c>
      <c r="Z16" s="207" t="str">
        <f t="shared" si="0"/>
        <v xml:space="preserve"> 1.0000E+7 1.0000E+6    0.0000   31.0000    1    1         1 0.0000E+0 0.0000E+0</v>
      </c>
      <c r="AA16" s="212" t="str">
        <f t="shared" si="1"/>
        <v xml:space="preserve">    5.0000    0    0.0000    1 0.0000E+0 0.0000E+0    2    1    0</v>
      </c>
      <c r="AF16" s="132"/>
      <c r="AG16" s="132"/>
      <c r="AH16" s="132"/>
    </row>
    <row r="17" spans="1:34">
      <c r="A17">
        <f t="shared" si="6"/>
        <v>137</v>
      </c>
      <c r="B17" s="136">
        <f t="shared" si="2"/>
        <v>8</v>
      </c>
      <c r="C17" s="3">
        <f>VLOOKUP($A17,'mat2'!$A$1:$BE$400,C$1,FALSE)</f>
        <v>9807</v>
      </c>
      <c r="D17" s="3" t="str">
        <f>VLOOKUP($A17,'mat2'!$A$1:$BE$400,D$1,FALSE)</f>
        <v>ジョイント(9)</v>
      </c>
      <c r="E17" s="33">
        <f>VLOOKUP($A17,'mat2'!$A$1:$BE$400,E$1,FALSE)</f>
        <v>10000000</v>
      </c>
      <c r="F17" s="33">
        <f>VLOOKUP($A17,'mat2'!$A$1:$BE$400,F$1,FALSE)</f>
        <v>1000000</v>
      </c>
      <c r="G17" s="34">
        <f>VLOOKUP($A17,'mat2'!$A$1:$BE$400,G$1,FALSE)</f>
        <v>5</v>
      </c>
      <c r="H17" s="3">
        <f>VLOOKUP($A17,'mat2'!$A$1:$BE$400,H$1,FALSE)</f>
        <v>0</v>
      </c>
      <c r="I17" s="24">
        <f>VLOOKUP($A17,'mat2'!$A$1:$BE$400,I$1,FALSE)</f>
        <v>31</v>
      </c>
      <c r="J17" s="46">
        <f>VLOOKUP($A17,'mat2'!$A$1:$BE$400,J$1,FALSE)</f>
        <v>1</v>
      </c>
      <c r="K17" s="46">
        <f>VLOOKUP($A17,'mat2'!$A$1:$BE$400,K$1,FALSE)</f>
        <v>1</v>
      </c>
      <c r="L17" s="46">
        <f>VLOOKUP($A17,'mat2'!$A$1:$BE$400,L$1,FALSE)</f>
        <v>0</v>
      </c>
      <c r="M17" s="163">
        <f>VLOOKUP($A17,'mat2'!$A$1:$BE$400,M$1,FALSE)</f>
        <v>0</v>
      </c>
      <c r="N17" s="163">
        <f>VLOOKUP($A17,'mat2'!$A$1:$BE$400,N$1,FALSE)</f>
        <v>0</v>
      </c>
      <c r="O17" s="71">
        <f>VLOOKUP($A17,'mat2'!$A$1:$BE$400,O$1,FALSE)</f>
        <v>0</v>
      </c>
      <c r="P17" s="46">
        <f>VLOOKUP($A17,'mat2'!$A$1:$BE$400,P$1,FALSE)</f>
        <v>1</v>
      </c>
      <c r="Q17" s="106">
        <f>VLOOKUP($A17,'mat2'!$A$1:$BE$400,Q$1,FALSE)</f>
        <v>0</v>
      </c>
      <c r="R17" s="106">
        <f>VLOOKUP($A17,'mat2'!$A$1:$BE$400,R$1,FALSE)</f>
        <v>0</v>
      </c>
      <c r="S17" s="46">
        <f>VLOOKUP($A17,'mat2'!$A$1:$BE$400,S$1,FALSE)</f>
        <v>1</v>
      </c>
      <c r="T17" s="46">
        <f>VLOOKUP($A17,'mat2'!$A$1:$BE$400,T$1,FALSE)</f>
        <v>1</v>
      </c>
      <c r="U17" s="46">
        <f>VLOOKUP($A17,'mat2'!$A$1:$BE$400,U$1,FALSE)</f>
        <v>0</v>
      </c>
      <c r="V17" s="193">
        <v>1</v>
      </c>
      <c r="W17" s="206" t="str">
        <f t="shared" si="3"/>
        <v xml:space="preserve"> 9807    5 ジョイント(9)###ジョイント(9)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1    1    0
#---+----+----+----+----+----+----+----+----+----+----+----+----+----+----+----+</v>
      </c>
      <c r="X17" s="206">
        <f t="shared" si="4"/>
        <v>1</v>
      </c>
      <c r="Y17" s="209" t="str">
        <f t="shared" si="5"/>
        <v xml:space="preserve"> 9807    5 ジョイント(9)###ジョイント(9)</v>
      </c>
      <c r="Z17" s="207" t="str">
        <f t="shared" si="0"/>
        <v xml:space="preserve"> 1.0000E+7 1.0000E+6    0.0000   31.0000    1    1         1 0.0000E+0 0.0000E+0</v>
      </c>
      <c r="AA17" s="212" t="str">
        <f t="shared" si="1"/>
        <v xml:space="preserve">    5.0000    0    0.0000    1 0.0000E+0 0.0000E+0    1    1    0</v>
      </c>
      <c r="AF17" s="132"/>
      <c r="AG17" s="132"/>
      <c r="AH17" s="132"/>
    </row>
    <row r="18" spans="1:34">
      <c r="A18">
        <f t="shared" si="6"/>
        <v>138</v>
      </c>
      <c r="B18" s="136">
        <f t="shared" si="2"/>
        <v>9</v>
      </c>
      <c r="C18" s="3">
        <f>VLOOKUP($A18,'mat2'!$A$1:$BE$400,C$1,FALSE)</f>
        <v>9808</v>
      </c>
      <c r="D18" s="3" t="str">
        <f>VLOOKUP($A18,'mat2'!$A$1:$BE$400,D$1,FALSE)</f>
        <v>ジョイント(10)</v>
      </c>
      <c r="E18" s="33">
        <f>VLOOKUP($A18,'mat2'!$A$1:$BE$400,E$1,FALSE)</f>
        <v>10000000</v>
      </c>
      <c r="F18" s="33">
        <f>VLOOKUP($A18,'mat2'!$A$1:$BE$400,F$1,FALSE)</f>
        <v>10000000</v>
      </c>
      <c r="G18" s="34">
        <f>VLOOKUP($A18,'mat2'!$A$1:$BE$400,G$1,FALSE)</f>
        <v>5</v>
      </c>
      <c r="H18" s="3">
        <f>VLOOKUP($A18,'mat2'!$A$1:$BE$400,H$1,FALSE)</f>
        <v>0</v>
      </c>
      <c r="I18" s="24">
        <f>VLOOKUP($A18,'mat2'!$A$1:$BE$400,I$1,FALSE)</f>
        <v>26.6</v>
      </c>
      <c r="J18" s="46">
        <f>VLOOKUP($A18,'mat2'!$A$1:$BE$400,J$1,FALSE)</f>
        <v>1</v>
      </c>
      <c r="K18" s="46">
        <f>VLOOKUP($A18,'mat2'!$A$1:$BE$400,K$1,FALSE)</f>
        <v>1</v>
      </c>
      <c r="L18" s="46">
        <f>VLOOKUP($A18,'mat2'!$A$1:$BE$400,L$1,FALSE)</f>
        <v>0</v>
      </c>
      <c r="M18" s="163">
        <f>VLOOKUP($A18,'mat2'!$A$1:$BE$400,M$1,FALSE)</f>
        <v>0</v>
      </c>
      <c r="N18" s="163">
        <f>VLOOKUP($A18,'mat2'!$A$1:$BE$400,N$1,FALSE)</f>
        <v>0</v>
      </c>
      <c r="O18" s="71">
        <f>VLOOKUP($A18,'mat2'!$A$1:$BE$400,O$1,FALSE)</f>
        <v>0</v>
      </c>
      <c r="P18" s="46">
        <f>VLOOKUP($A18,'mat2'!$A$1:$BE$400,P$1,FALSE)</f>
        <v>1</v>
      </c>
      <c r="Q18" s="106">
        <f>VLOOKUP($A18,'mat2'!$A$1:$BE$400,Q$1,FALSE)</f>
        <v>0</v>
      </c>
      <c r="R18" s="106">
        <f>VLOOKUP($A18,'mat2'!$A$1:$BE$400,R$1,FALSE)</f>
        <v>0</v>
      </c>
      <c r="S18" s="46">
        <f>VLOOKUP($A18,'mat2'!$A$1:$BE$400,S$1,FALSE)</f>
        <v>1</v>
      </c>
      <c r="T18" s="46">
        <f>VLOOKUP($A18,'mat2'!$A$1:$BE$400,T$1,FALSE)</f>
        <v>0</v>
      </c>
      <c r="U18" s="46">
        <f>VLOOKUP($A18,'mat2'!$A$1:$BE$400,U$1,FALSE)</f>
        <v>0</v>
      </c>
      <c r="V18" s="193">
        <v>1</v>
      </c>
      <c r="W18" s="206" t="str">
        <f t="shared" si="3"/>
        <v xml:space="preserve"> 9808    5 ジョイント(10)###ジョイント(10)
#------TKN-------TKS--------CJ------RHIJ-ITYP--ISN------NEXT--------AA--------BB
 1.0000E+7 1.0000E+7    0.0000   26.6000    1    0         1 0.0000E+0 0.0000E+0
#----WIDTH--IAB-----FAABB-IRYL----ALPHAE-----BETAE-IUSS-IUSN-KILL
    5.0000    0    0.0000    1 0.0000E+0 0.0000E+0    1    1    0
#---+----+----+----+----+----+----+----+----+----+----+----+----+----+----+----+</v>
      </c>
      <c r="X18" s="206">
        <f t="shared" si="4"/>
        <v>1</v>
      </c>
      <c r="Y18" s="209" t="str">
        <f t="shared" si="5"/>
        <v xml:space="preserve"> 9808    5 ジョイント(10)###ジョイント(10)</v>
      </c>
      <c r="Z18" s="207" t="str">
        <f t="shared" si="0"/>
        <v xml:space="preserve"> 1.0000E+7 1.0000E+7    0.0000   26.6000    1    0         1 0.0000E+0 0.0000E+0</v>
      </c>
      <c r="AA18" s="212" t="str">
        <f t="shared" si="1"/>
        <v xml:space="preserve">    5.0000    0    0.0000    1 0.0000E+0 0.0000E+0    1    1    0</v>
      </c>
      <c r="AF18" s="132"/>
      <c r="AG18" s="132"/>
      <c r="AH18" s="132"/>
    </row>
    <row r="19" spans="1:34">
      <c r="A19">
        <f t="shared" si="6"/>
        <v>139</v>
      </c>
      <c r="B19" s="136">
        <f t="shared" si="2"/>
        <v>10</v>
      </c>
      <c r="C19" s="3">
        <f>VLOOKUP($A19,'mat2'!$A$1:$BE$400,C$1,FALSE)</f>
        <v>9809</v>
      </c>
      <c r="D19" s="3" t="str">
        <f>VLOOKUP($A19,'mat2'!$A$1:$BE$400,D$1,FALSE)</f>
        <v>ジョイント(11)</v>
      </c>
      <c r="E19" s="33">
        <f>VLOOKUP($A19,'mat2'!$A$1:$BE$400,E$1,FALSE)</f>
        <v>10000000</v>
      </c>
      <c r="F19" s="33">
        <f>VLOOKUP($A19,'mat2'!$A$1:$BE$400,F$1,FALSE)</f>
        <v>1000000</v>
      </c>
      <c r="G19" s="34">
        <f>VLOOKUP($A19,'mat2'!$A$1:$BE$400,G$1,FALSE)</f>
        <v>5</v>
      </c>
      <c r="H19" s="3">
        <f>VLOOKUP($A19,'mat2'!$A$1:$BE$400,H$1,FALSE)</f>
        <v>0</v>
      </c>
      <c r="I19" s="24">
        <f>VLOOKUP($A19,'mat2'!$A$1:$BE$400,I$1,FALSE)</f>
        <v>31</v>
      </c>
      <c r="J19" s="46">
        <f>VLOOKUP($A19,'mat2'!$A$1:$BE$400,J$1,FALSE)</f>
        <v>2</v>
      </c>
      <c r="K19" s="46">
        <f>VLOOKUP($A19,'mat2'!$A$1:$BE$400,K$1,FALSE)</f>
        <v>1</v>
      </c>
      <c r="L19" s="46">
        <f>VLOOKUP($A19,'mat2'!$A$1:$BE$400,L$1,FALSE)</f>
        <v>0</v>
      </c>
      <c r="M19" s="163">
        <f>VLOOKUP($A19,'mat2'!$A$1:$BE$400,M$1,FALSE)</f>
        <v>0</v>
      </c>
      <c r="N19" s="163">
        <f>VLOOKUP($A19,'mat2'!$A$1:$BE$400,N$1,FALSE)</f>
        <v>0</v>
      </c>
      <c r="O19" s="71">
        <f>VLOOKUP($A19,'mat2'!$A$1:$BE$400,O$1,FALSE)</f>
        <v>0</v>
      </c>
      <c r="P19" s="46">
        <f>VLOOKUP($A19,'mat2'!$A$1:$BE$400,P$1,FALSE)</f>
        <v>1</v>
      </c>
      <c r="Q19" s="106">
        <f>VLOOKUP($A19,'mat2'!$A$1:$BE$400,Q$1,FALSE)</f>
        <v>0</v>
      </c>
      <c r="R19" s="106">
        <f>VLOOKUP($A19,'mat2'!$A$1:$BE$400,R$1,FALSE)</f>
        <v>0</v>
      </c>
      <c r="S19" s="46">
        <f>VLOOKUP($A19,'mat2'!$A$1:$BE$400,S$1,FALSE)</f>
        <v>1</v>
      </c>
      <c r="T19" s="46">
        <f>VLOOKUP($A19,'mat2'!$A$1:$BE$400,T$1,FALSE)</f>
        <v>1</v>
      </c>
      <c r="U19" s="46">
        <f>VLOOKUP($A19,'mat2'!$A$1:$BE$400,U$1,FALSE)</f>
        <v>0</v>
      </c>
      <c r="V19" s="193">
        <v>1</v>
      </c>
      <c r="W19" s="206" t="str">
        <f t="shared" si="3"/>
        <v xml:space="preserve"> 9809    5 ジョイント(11)###ジョイント(11)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19" s="206">
        <f t="shared" si="4"/>
        <v>1</v>
      </c>
      <c r="Y19" s="209" t="str">
        <f t="shared" si="5"/>
        <v xml:space="preserve"> 9809    5 ジョイント(11)###ジョイント(11)</v>
      </c>
      <c r="Z19" s="207" t="str">
        <f t="shared" si="0"/>
        <v xml:space="preserve"> 1.0000E+7 1.0000E+6    0.0000   31.0000    1    1         1 0.0000E+0 0.0000E+0</v>
      </c>
      <c r="AA19" s="212" t="str">
        <f t="shared" si="1"/>
        <v xml:space="preserve">    5.0000    0    0.0000    1 0.0000E+0 0.0000E+0    2    1    0</v>
      </c>
      <c r="AF19" s="132"/>
      <c r="AG19" s="132"/>
      <c r="AH19" s="132"/>
    </row>
    <row r="20" spans="1:34">
      <c r="A20">
        <f t="shared" si="6"/>
        <v>140</v>
      </c>
      <c r="B20" s="136">
        <f t="shared" si="2"/>
        <v>11</v>
      </c>
      <c r="C20" s="3">
        <f>VLOOKUP($A20,'mat2'!$A$1:$BE$400,C$1,FALSE)</f>
        <v>9810</v>
      </c>
      <c r="D20" s="3" t="str">
        <f>VLOOKUP($A20,'mat2'!$A$1:$BE$400,D$1,FALSE)</f>
        <v>ジョイント(12)</v>
      </c>
      <c r="E20" s="33">
        <f>VLOOKUP($A20,'mat2'!$A$1:$BE$400,E$1,FALSE)</f>
        <v>10000000</v>
      </c>
      <c r="F20" s="33">
        <f>VLOOKUP($A20,'mat2'!$A$1:$BE$400,F$1,FALSE)</f>
        <v>1000000</v>
      </c>
      <c r="G20" s="34">
        <f>VLOOKUP($A20,'mat2'!$A$1:$BE$400,G$1,FALSE)</f>
        <v>5</v>
      </c>
      <c r="H20" s="3">
        <f>VLOOKUP($A20,'mat2'!$A$1:$BE$400,H$1,FALSE)</f>
        <v>0</v>
      </c>
      <c r="I20" s="24">
        <f>VLOOKUP($A20,'mat2'!$A$1:$BE$400,I$1,FALSE)</f>
        <v>31</v>
      </c>
      <c r="J20" s="46">
        <f>VLOOKUP($A20,'mat2'!$A$1:$BE$400,J$1,FALSE)</f>
        <v>2</v>
      </c>
      <c r="K20" s="46">
        <f>VLOOKUP($A20,'mat2'!$A$1:$BE$400,K$1,FALSE)</f>
        <v>1</v>
      </c>
      <c r="L20" s="46">
        <f>VLOOKUP($A20,'mat2'!$A$1:$BE$400,L$1,FALSE)</f>
        <v>0</v>
      </c>
      <c r="M20" s="163">
        <f>VLOOKUP($A20,'mat2'!$A$1:$BE$400,M$1,FALSE)</f>
        <v>0</v>
      </c>
      <c r="N20" s="163">
        <f>VLOOKUP($A20,'mat2'!$A$1:$BE$400,N$1,FALSE)</f>
        <v>0</v>
      </c>
      <c r="O20" s="71">
        <f>VLOOKUP($A20,'mat2'!$A$1:$BE$400,O$1,FALSE)</f>
        <v>0</v>
      </c>
      <c r="P20" s="46">
        <f>VLOOKUP($A20,'mat2'!$A$1:$BE$400,P$1,FALSE)</f>
        <v>1</v>
      </c>
      <c r="Q20" s="106">
        <f>VLOOKUP($A20,'mat2'!$A$1:$BE$400,Q$1,FALSE)</f>
        <v>0</v>
      </c>
      <c r="R20" s="106">
        <f>VLOOKUP($A20,'mat2'!$A$1:$BE$400,R$1,FALSE)</f>
        <v>0</v>
      </c>
      <c r="S20" s="46">
        <f>VLOOKUP($A20,'mat2'!$A$1:$BE$400,S$1,FALSE)</f>
        <v>1</v>
      </c>
      <c r="T20" s="46">
        <f>VLOOKUP($A20,'mat2'!$A$1:$BE$400,T$1,FALSE)</f>
        <v>1</v>
      </c>
      <c r="U20" s="46">
        <f>VLOOKUP($A20,'mat2'!$A$1:$BE$400,U$1,FALSE)</f>
        <v>0</v>
      </c>
      <c r="V20" s="193">
        <v>1</v>
      </c>
      <c r="W20" s="206" t="str">
        <f t="shared" si="3"/>
        <v xml:space="preserve"> 9810    5 ジョイント(12)###ジョイント(12)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20" s="206">
        <f t="shared" si="4"/>
        <v>1</v>
      </c>
      <c r="Y20" s="209" t="str">
        <f t="shared" si="5"/>
        <v xml:space="preserve"> 9810    5 ジョイント(12)###ジョイント(12)</v>
      </c>
      <c r="Z20" s="207" t="str">
        <f t="shared" si="0"/>
        <v xml:space="preserve"> 1.0000E+7 1.0000E+6    0.0000   31.0000    1    1         1 0.0000E+0 0.0000E+0</v>
      </c>
      <c r="AA20" s="212" t="str">
        <f t="shared" si="1"/>
        <v xml:space="preserve">    5.0000    0    0.0000    1 0.0000E+0 0.0000E+0    2    1    0</v>
      </c>
      <c r="AF20" s="132"/>
      <c r="AG20" s="132"/>
      <c r="AH20" s="132"/>
    </row>
    <row r="21" spans="1:34">
      <c r="A21">
        <f t="shared" si="6"/>
        <v>141</v>
      </c>
      <c r="B21" s="136">
        <f t="shared" si="2"/>
        <v>12</v>
      </c>
      <c r="C21" s="3">
        <f>VLOOKUP($A21,'mat2'!$A$1:$BE$400,C$1,FALSE)</f>
        <v>9811</v>
      </c>
      <c r="D21" s="3" t="str">
        <f>VLOOKUP($A21,'mat2'!$A$1:$BE$400,D$1,FALSE)</f>
        <v>ジョイント(13)</v>
      </c>
      <c r="E21" s="33">
        <f>VLOOKUP($A21,'mat2'!$A$1:$BE$400,E$1,FALSE)</f>
        <v>10000000</v>
      </c>
      <c r="F21" s="33">
        <f>VLOOKUP($A21,'mat2'!$A$1:$BE$400,F$1,FALSE)</f>
        <v>1000000</v>
      </c>
      <c r="G21" s="34">
        <f>VLOOKUP($A21,'mat2'!$A$1:$BE$400,G$1,FALSE)</f>
        <v>5</v>
      </c>
      <c r="H21" s="3">
        <f>VLOOKUP($A21,'mat2'!$A$1:$BE$400,H$1,FALSE)</f>
        <v>0</v>
      </c>
      <c r="I21" s="24">
        <f>VLOOKUP($A21,'mat2'!$A$1:$BE$400,I$1,FALSE)</f>
        <v>31</v>
      </c>
      <c r="J21" s="46">
        <f>VLOOKUP($A21,'mat2'!$A$1:$BE$400,J$1,FALSE)</f>
        <v>1</v>
      </c>
      <c r="K21" s="46">
        <f>VLOOKUP($A21,'mat2'!$A$1:$BE$400,K$1,FALSE)</f>
        <v>1</v>
      </c>
      <c r="L21" s="46">
        <f>VLOOKUP($A21,'mat2'!$A$1:$BE$400,L$1,FALSE)</f>
        <v>0</v>
      </c>
      <c r="M21" s="163">
        <f>VLOOKUP($A21,'mat2'!$A$1:$BE$400,M$1,FALSE)</f>
        <v>0</v>
      </c>
      <c r="N21" s="163">
        <f>VLOOKUP($A21,'mat2'!$A$1:$BE$400,N$1,FALSE)</f>
        <v>0</v>
      </c>
      <c r="O21" s="71">
        <f>VLOOKUP($A21,'mat2'!$A$1:$BE$400,O$1,FALSE)</f>
        <v>0</v>
      </c>
      <c r="P21" s="46">
        <f>VLOOKUP($A21,'mat2'!$A$1:$BE$400,P$1,FALSE)</f>
        <v>1</v>
      </c>
      <c r="Q21" s="106">
        <f>VLOOKUP($A21,'mat2'!$A$1:$BE$400,Q$1,FALSE)</f>
        <v>0</v>
      </c>
      <c r="R21" s="106">
        <f>VLOOKUP($A21,'mat2'!$A$1:$BE$400,R$1,FALSE)</f>
        <v>0</v>
      </c>
      <c r="S21" s="46">
        <f>VLOOKUP($A21,'mat2'!$A$1:$BE$400,S$1,FALSE)</f>
        <v>1</v>
      </c>
      <c r="T21" s="46">
        <f>VLOOKUP($A21,'mat2'!$A$1:$BE$400,T$1,FALSE)</f>
        <v>1</v>
      </c>
      <c r="U21" s="46">
        <f>VLOOKUP($A21,'mat2'!$A$1:$BE$400,U$1,FALSE)</f>
        <v>0</v>
      </c>
      <c r="V21" s="193">
        <v>1</v>
      </c>
      <c r="W21" s="206" t="str">
        <f t="shared" si="3"/>
        <v xml:space="preserve"> 9811    5 ジョイント(13)###ジョイント(13)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1    1    0
#---+----+----+----+----+----+----+----+----+----+----+----+----+----+----+----+</v>
      </c>
      <c r="X21" s="206">
        <f t="shared" si="4"/>
        <v>1</v>
      </c>
      <c r="Y21" s="209" t="str">
        <f t="shared" si="5"/>
        <v xml:space="preserve"> 9811    5 ジョイント(13)###ジョイント(13)</v>
      </c>
      <c r="Z21" s="207" t="str">
        <f t="shared" si="0"/>
        <v xml:space="preserve"> 1.0000E+7 1.0000E+6    0.0000   31.0000    1    1         1 0.0000E+0 0.0000E+0</v>
      </c>
      <c r="AA21" s="212" t="str">
        <f t="shared" si="1"/>
        <v xml:space="preserve">    5.0000    0    0.0000    1 0.0000E+0 0.0000E+0    1    1    0</v>
      </c>
      <c r="AF21" s="132"/>
      <c r="AG21" s="132"/>
      <c r="AH21" s="132"/>
    </row>
    <row r="22" spans="1:34">
      <c r="A22">
        <f t="shared" si="6"/>
        <v>142</v>
      </c>
      <c r="B22" s="136">
        <f t="shared" si="2"/>
        <v>13</v>
      </c>
      <c r="C22" s="3">
        <f>VLOOKUP($A22,'mat2'!$A$1:$BE$400,C$1,FALSE)</f>
        <v>9812</v>
      </c>
      <c r="D22" s="3" t="str">
        <f>VLOOKUP($A22,'mat2'!$A$1:$BE$400,D$1,FALSE)</f>
        <v>ジョイント(14)</v>
      </c>
      <c r="E22" s="33">
        <f>VLOOKUP($A22,'mat2'!$A$1:$BE$400,E$1,FALSE)</f>
        <v>10000000</v>
      </c>
      <c r="F22" s="33">
        <f>VLOOKUP($A22,'mat2'!$A$1:$BE$400,F$1,FALSE)</f>
        <v>10000000</v>
      </c>
      <c r="G22" s="34">
        <f>VLOOKUP($A22,'mat2'!$A$1:$BE$400,G$1,FALSE)</f>
        <v>5</v>
      </c>
      <c r="H22" s="3">
        <f>VLOOKUP($A22,'mat2'!$A$1:$BE$400,H$1,FALSE)</f>
        <v>0</v>
      </c>
      <c r="I22" s="24">
        <f>VLOOKUP($A22,'mat2'!$A$1:$BE$400,I$1,FALSE)</f>
        <v>26.6</v>
      </c>
      <c r="J22" s="46">
        <f>VLOOKUP($A22,'mat2'!$A$1:$BE$400,J$1,FALSE)</f>
        <v>1</v>
      </c>
      <c r="K22" s="46">
        <f>VLOOKUP($A22,'mat2'!$A$1:$BE$400,K$1,FALSE)</f>
        <v>1</v>
      </c>
      <c r="L22" s="46">
        <f>VLOOKUP($A22,'mat2'!$A$1:$BE$400,L$1,FALSE)</f>
        <v>0</v>
      </c>
      <c r="M22" s="163">
        <f>VLOOKUP($A22,'mat2'!$A$1:$BE$400,M$1,FALSE)</f>
        <v>0</v>
      </c>
      <c r="N22" s="163">
        <f>VLOOKUP($A22,'mat2'!$A$1:$BE$400,N$1,FALSE)</f>
        <v>0</v>
      </c>
      <c r="O22" s="71">
        <f>VLOOKUP($A22,'mat2'!$A$1:$BE$400,O$1,FALSE)</f>
        <v>0</v>
      </c>
      <c r="P22" s="46">
        <f>VLOOKUP($A22,'mat2'!$A$1:$BE$400,P$1,FALSE)</f>
        <v>1</v>
      </c>
      <c r="Q22" s="106">
        <f>VLOOKUP($A22,'mat2'!$A$1:$BE$400,Q$1,FALSE)</f>
        <v>0</v>
      </c>
      <c r="R22" s="106">
        <f>VLOOKUP($A22,'mat2'!$A$1:$BE$400,R$1,FALSE)</f>
        <v>0</v>
      </c>
      <c r="S22" s="46">
        <f>VLOOKUP($A22,'mat2'!$A$1:$BE$400,S$1,FALSE)</f>
        <v>1</v>
      </c>
      <c r="T22" s="46">
        <f>VLOOKUP($A22,'mat2'!$A$1:$BE$400,T$1,FALSE)</f>
        <v>0</v>
      </c>
      <c r="U22" s="46">
        <f>VLOOKUP($A22,'mat2'!$A$1:$BE$400,U$1,FALSE)</f>
        <v>0</v>
      </c>
      <c r="V22" s="193">
        <v>1</v>
      </c>
      <c r="W22" s="206" t="str">
        <f t="shared" si="3"/>
        <v xml:space="preserve"> 9812    5 ジョイント(14)###ジョイント(14)
#------TKN-------TKS--------CJ------RHIJ-ITYP--ISN------NEXT--------AA--------BB
 1.0000E+7 1.0000E+7    0.0000   26.6000    1    0         1 0.0000E+0 0.0000E+0
#----WIDTH--IAB-----FAABB-IRYL----ALPHAE-----BETAE-IUSS-IUSN-KILL
    5.0000    0    0.0000    1 0.0000E+0 0.0000E+0    1    1    0
#---+----+----+----+----+----+----+----+----+----+----+----+----+----+----+----+</v>
      </c>
      <c r="X22" s="206">
        <f t="shared" si="4"/>
        <v>1</v>
      </c>
      <c r="Y22" s="209" t="str">
        <f t="shared" si="5"/>
        <v xml:space="preserve"> 9812    5 ジョイント(14)###ジョイント(14)</v>
      </c>
      <c r="Z22" s="207" t="str">
        <f t="shared" si="0"/>
        <v xml:space="preserve"> 1.0000E+7 1.0000E+7    0.0000   26.6000    1    0         1 0.0000E+0 0.0000E+0</v>
      </c>
      <c r="AA22" s="212" t="str">
        <f t="shared" si="1"/>
        <v xml:space="preserve">    5.0000    0    0.0000    1 0.0000E+0 0.0000E+0    1    1    0</v>
      </c>
      <c r="AF22" s="132"/>
      <c r="AG22" s="132"/>
      <c r="AH22" s="132"/>
    </row>
    <row r="23" spans="1:34">
      <c r="A23">
        <f t="shared" si="6"/>
        <v>143</v>
      </c>
      <c r="B23" s="136">
        <f t="shared" si="2"/>
        <v>14</v>
      </c>
      <c r="C23" s="3">
        <f>VLOOKUP($A23,'mat2'!$A$1:$BE$400,C$1,FALSE)</f>
        <v>9813</v>
      </c>
      <c r="D23" s="3" t="str">
        <f>VLOOKUP($A23,'mat2'!$A$1:$BE$400,D$1,FALSE)</f>
        <v>ジョイント(15)</v>
      </c>
      <c r="E23" s="33">
        <f>VLOOKUP($A23,'mat2'!$A$1:$BE$400,E$1,FALSE)</f>
        <v>10000000</v>
      </c>
      <c r="F23" s="33">
        <f>VLOOKUP($A23,'mat2'!$A$1:$BE$400,F$1,FALSE)</f>
        <v>1000000</v>
      </c>
      <c r="G23" s="34">
        <f>VLOOKUP($A23,'mat2'!$A$1:$BE$400,G$1,FALSE)</f>
        <v>5</v>
      </c>
      <c r="H23" s="3">
        <f>VLOOKUP($A23,'mat2'!$A$1:$BE$400,H$1,FALSE)</f>
        <v>0</v>
      </c>
      <c r="I23" s="24">
        <f>VLOOKUP($A23,'mat2'!$A$1:$BE$400,I$1,FALSE)</f>
        <v>31</v>
      </c>
      <c r="J23" s="46">
        <f>VLOOKUP($A23,'mat2'!$A$1:$BE$400,J$1,FALSE)</f>
        <v>2</v>
      </c>
      <c r="K23" s="46">
        <f>VLOOKUP($A23,'mat2'!$A$1:$BE$400,K$1,FALSE)</f>
        <v>1</v>
      </c>
      <c r="L23" s="46">
        <f>VLOOKUP($A23,'mat2'!$A$1:$BE$400,L$1,FALSE)</f>
        <v>0</v>
      </c>
      <c r="M23" s="163">
        <f>VLOOKUP($A23,'mat2'!$A$1:$BE$400,M$1,FALSE)</f>
        <v>0</v>
      </c>
      <c r="N23" s="163">
        <f>VLOOKUP($A23,'mat2'!$A$1:$BE$400,N$1,FALSE)</f>
        <v>0</v>
      </c>
      <c r="O23" s="71">
        <f>VLOOKUP($A23,'mat2'!$A$1:$BE$400,O$1,FALSE)</f>
        <v>0</v>
      </c>
      <c r="P23" s="46">
        <f>VLOOKUP($A23,'mat2'!$A$1:$BE$400,P$1,FALSE)</f>
        <v>1</v>
      </c>
      <c r="Q23" s="106">
        <f>VLOOKUP($A23,'mat2'!$A$1:$BE$400,Q$1,FALSE)</f>
        <v>0</v>
      </c>
      <c r="R23" s="106">
        <f>VLOOKUP($A23,'mat2'!$A$1:$BE$400,R$1,FALSE)</f>
        <v>0</v>
      </c>
      <c r="S23" s="46">
        <f>VLOOKUP($A23,'mat2'!$A$1:$BE$400,S$1,FALSE)</f>
        <v>1</v>
      </c>
      <c r="T23" s="46">
        <f>VLOOKUP($A23,'mat2'!$A$1:$BE$400,T$1,FALSE)</f>
        <v>1</v>
      </c>
      <c r="U23" s="46">
        <f>VLOOKUP($A23,'mat2'!$A$1:$BE$400,U$1,FALSE)</f>
        <v>0</v>
      </c>
      <c r="V23" s="193">
        <v>1</v>
      </c>
      <c r="W23" s="206" t="str">
        <f t="shared" si="3"/>
        <v xml:space="preserve"> 9813    5 ジョイント(15)###ジョイント(15)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23" s="206">
        <f t="shared" si="4"/>
        <v>1</v>
      </c>
      <c r="Y23" s="209" t="str">
        <f t="shared" si="5"/>
        <v xml:space="preserve"> 9813    5 ジョイント(15)###ジョイント(15)</v>
      </c>
      <c r="Z23" s="207" t="str">
        <f t="shared" si="0"/>
        <v xml:space="preserve"> 1.0000E+7 1.0000E+6    0.0000   31.0000    1    1         1 0.0000E+0 0.0000E+0</v>
      </c>
      <c r="AA23" s="212" t="str">
        <f t="shared" si="1"/>
        <v xml:space="preserve">    5.0000    0    0.0000    1 0.0000E+0 0.0000E+0    2    1    0</v>
      </c>
      <c r="AF23" s="132"/>
      <c r="AG23" s="132"/>
      <c r="AH23" s="132"/>
    </row>
    <row r="24" spans="1:34">
      <c r="A24">
        <f t="shared" si="6"/>
        <v>144</v>
      </c>
      <c r="B24" s="136">
        <f t="shared" si="2"/>
        <v>15</v>
      </c>
      <c r="C24" s="3">
        <f>VLOOKUP($A24,'mat2'!$A$1:$BE$400,C$1,FALSE)</f>
        <v>9814</v>
      </c>
      <c r="D24" s="3" t="str">
        <f>VLOOKUP($A24,'mat2'!$A$1:$BE$400,D$1,FALSE)</f>
        <v>ジョイント(3)</v>
      </c>
      <c r="E24" s="33">
        <f>VLOOKUP($A24,'mat2'!$A$1:$BE$400,E$1,FALSE)</f>
        <v>10000000</v>
      </c>
      <c r="F24" s="33">
        <f>VLOOKUP($A24,'mat2'!$A$1:$BE$400,F$1,FALSE)</f>
        <v>1000000</v>
      </c>
      <c r="G24" s="34">
        <f>VLOOKUP($A24,'mat2'!$A$1:$BE$400,G$1,FALSE)</f>
        <v>5</v>
      </c>
      <c r="H24" s="3">
        <f>VLOOKUP($A24,'mat2'!$A$1:$BE$400,H$1,FALSE)</f>
        <v>0</v>
      </c>
      <c r="I24" s="24">
        <f>VLOOKUP($A24,'mat2'!$A$1:$BE$400,I$1,FALSE)</f>
        <v>31</v>
      </c>
      <c r="J24" s="46">
        <f>VLOOKUP($A24,'mat2'!$A$1:$BE$400,J$1,FALSE)</f>
        <v>2</v>
      </c>
      <c r="K24" s="46">
        <f>VLOOKUP($A24,'mat2'!$A$1:$BE$400,K$1,FALSE)</f>
        <v>1</v>
      </c>
      <c r="L24" s="46">
        <f>VLOOKUP($A24,'mat2'!$A$1:$BE$400,L$1,FALSE)</f>
        <v>0</v>
      </c>
      <c r="M24" s="163">
        <f>VLOOKUP($A24,'mat2'!$A$1:$BE$400,M$1,FALSE)</f>
        <v>0</v>
      </c>
      <c r="N24" s="163">
        <f>VLOOKUP($A24,'mat2'!$A$1:$BE$400,N$1,FALSE)</f>
        <v>0</v>
      </c>
      <c r="O24" s="71">
        <f>VLOOKUP($A24,'mat2'!$A$1:$BE$400,O$1,FALSE)</f>
        <v>0</v>
      </c>
      <c r="P24" s="46">
        <f>VLOOKUP($A24,'mat2'!$A$1:$BE$400,P$1,FALSE)</f>
        <v>1</v>
      </c>
      <c r="Q24" s="106">
        <f>VLOOKUP($A24,'mat2'!$A$1:$BE$400,Q$1,FALSE)</f>
        <v>0</v>
      </c>
      <c r="R24" s="106">
        <f>VLOOKUP($A24,'mat2'!$A$1:$BE$400,R$1,FALSE)</f>
        <v>0</v>
      </c>
      <c r="S24" s="46">
        <f>VLOOKUP($A24,'mat2'!$A$1:$BE$400,S$1,FALSE)</f>
        <v>1</v>
      </c>
      <c r="T24" s="46">
        <f>VLOOKUP($A24,'mat2'!$A$1:$BE$400,T$1,FALSE)</f>
        <v>1</v>
      </c>
      <c r="U24" s="46">
        <f>VLOOKUP($A24,'mat2'!$A$1:$BE$400,U$1,FALSE)</f>
        <v>0</v>
      </c>
      <c r="V24" s="193">
        <v>1</v>
      </c>
      <c r="W24" s="206" t="str">
        <f t="shared" si="3"/>
        <v xml:space="preserve"> 9814    5 ジョイント(3)###ジョイント(3)
#------TKN-------TKS--------CJ------RHIJ-ITYP--ISN------NEXT--------AA--------BB
 1.0000E+7 1.0000E+6    0.0000   31.0000    1    1         1 0.0000E+0 0.0000E+0
#----WIDTH--IAB-----FAABB-IRYL----ALPHAE-----BETAE-IUSS-IUSN-KILL
    5.0000    0    0.0000    1 0.0000E+0 0.0000E+0    2    1    0
#---+----+----+----+----+----+----+----+----+----+----+----+----+----+----+----+</v>
      </c>
      <c r="X24" s="206">
        <f t="shared" si="4"/>
        <v>1</v>
      </c>
      <c r="Y24" s="209" t="str">
        <f t="shared" si="5"/>
        <v xml:space="preserve"> 9814    5 ジョイント(3)###ジョイント(3)</v>
      </c>
      <c r="Z24" s="207" t="str">
        <f t="shared" si="0"/>
        <v xml:space="preserve"> 1.0000E+7 1.0000E+6    0.0000   31.0000    1    1         1 0.0000E+0 0.0000E+0</v>
      </c>
      <c r="AA24" s="212" t="str">
        <f t="shared" si="1"/>
        <v xml:space="preserve">    5.0000    0    0.0000    1 0.0000E+0 0.0000E+0    2    1    0</v>
      </c>
      <c r="AF24" s="132"/>
      <c r="AG24" s="132"/>
      <c r="AH24" s="132"/>
    </row>
    <row r="25" spans="1:34">
      <c r="A25">
        <f t="shared" si="6"/>
        <v>145</v>
      </c>
      <c r="B25" s="136">
        <f t="shared" si="2"/>
        <v>16</v>
      </c>
      <c r="C25" s="3" t="e">
        <f>VLOOKUP($A25,'mat2'!$A$1:$BE$400,C$1,FALSE)</f>
        <v>#N/A</v>
      </c>
      <c r="D25" s="3" t="e">
        <f>VLOOKUP($A25,'mat2'!$A$1:$BE$400,D$1,FALSE)</f>
        <v>#N/A</v>
      </c>
      <c r="E25" s="33" t="e">
        <f>VLOOKUP($A25,'mat2'!$A$1:$BE$400,E$1,FALSE)</f>
        <v>#N/A</v>
      </c>
      <c r="F25" s="33" t="e">
        <f>VLOOKUP($A25,'mat2'!$A$1:$BE$400,F$1,FALSE)</f>
        <v>#N/A</v>
      </c>
      <c r="G25" s="34" t="e">
        <f>VLOOKUP($A25,'mat2'!$A$1:$BE$400,G$1,FALSE)</f>
        <v>#N/A</v>
      </c>
      <c r="H25" s="3" t="e">
        <f>VLOOKUP($A25,'mat2'!$A$1:$BE$400,H$1,FALSE)</f>
        <v>#N/A</v>
      </c>
      <c r="I25" s="24" t="e">
        <f>VLOOKUP($A25,'mat2'!$A$1:$BE$400,I$1,FALSE)</f>
        <v>#N/A</v>
      </c>
      <c r="J25" s="46" t="e">
        <f>VLOOKUP($A25,'mat2'!$A$1:$BE$400,J$1,FALSE)</f>
        <v>#N/A</v>
      </c>
      <c r="K25" s="46" t="e">
        <f>VLOOKUP($A25,'mat2'!$A$1:$BE$400,K$1,FALSE)</f>
        <v>#N/A</v>
      </c>
      <c r="L25" s="46" t="e">
        <f>VLOOKUP($A25,'mat2'!$A$1:$BE$400,L$1,FALSE)</f>
        <v>#N/A</v>
      </c>
      <c r="M25" s="163" t="e">
        <f>VLOOKUP($A25,'mat2'!$A$1:$BE$400,M$1,FALSE)</f>
        <v>#N/A</v>
      </c>
      <c r="N25" s="163" t="e">
        <f>VLOOKUP($A25,'mat2'!$A$1:$BE$400,N$1,FALSE)</f>
        <v>#N/A</v>
      </c>
      <c r="O25" s="71" t="e">
        <f>VLOOKUP($A25,'mat2'!$A$1:$BE$400,O$1,FALSE)</f>
        <v>#N/A</v>
      </c>
      <c r="P25" s="46" t="e">
        <f>VLOOKUP($A25,'mat2'!$A$1:$BE$400,P$1,FALSE)</f>
        <v>#N/A</v>
      </c>
      <c r="Q25" s="106" t="e">
        <f>VLOOKUP($A25,'mat2'!$A$1:$BE$400,Q$1,FALSE)</f>
        <v>#N/A</v>
      </c>
      <c r="R25" s="106" t="e">
        <f>VLOOKUP($A25,'mat2'!$A$1:$BE$400,R$1,FALSE)</f>
        <v>#N/A</v>
      </c>
      <c r="S25" s="46" t="e">
        <f>VLOOKUP($A25,'mat2'!$A$1:$BE$400,S$1,FALSE)</f>
        <v>#N/A</v>
      </c>
      <c r="T25" s="46" t="e">
        <f>VLOOKUP($A25,'mat2'!$A$1:$BE$400,T$1,FALSE)</f>
        <v>#N/A</v>
      </c>
      <c r="U25" s="46" t="e">
        <f>VLOOKUP($A25,'mat2'!$A$1:$BE$400,U$1,FALSE)</f>
        <v>#N/A</v>
      </c>
      <c r="V25" s="193">
        <v>1</v>
      </c>
      <c r="W25" s="206" t="e">
        <f t="shared" si="3"/>
        <v>#N/A</v>
      </c>
      <c r="X25" s="206" t="e">
        <f t="shared" si="4"/>
        <v>#N/A</v>
      </c>
      <c r="Y25" s="209" t="e">
        <f t="shared" si="5"/>
        <v>#N/A</v>
      </c>
      <c r="Z25" s="207" t="e">
        <f t="shared" si="0"/>
        <v>#N/A</v>
      </c>
      <c r="AA25" s="212" t="e">
        <f t="shared" si="1"/>
        <v>#N/A</v>
      </c>
      <c r="AF25" s="132"/>
      <c r="AG25" s="132"/>
      <c r="AH25" s="132"/>
    </row>
    <row r="26" spans="1:34">
      <c r="V26"/>
      <c r="W26"/>
      <c r="X26"/>
      <c r="Y26"/>
      <c r="Z26"/>
      <c r="AA26"/>
      <c r="AB26"/>
      <c r="AC26"/>
      <c r="AD26"/>
      <c r="AE26"/>
      <c r="AF26"/>
      <c r="AG26" s="132"/>
      <c r="AH26" s="132"/>
    </row>
    <row r="27" spans="1:34">
      <c r="V27"/>
      <c r="W27"/>
      <c r="X27"/>
      <c r="Y27"/>
      <c r="Z27"/>
      <c r="AA27"/>
      <c r="AB27"/>
      <c r="AC27"/>
      <c r="AD27"/>
      <c r="AE27"/>
      <c r="AF27"/>
      <c r="AG27" s="132"/>
      <c r="AH27" s="132"/>
    </row>
    <row r="28" spans="1:34">
      <c r="V28"/>
      <c r="W28"/>
      <c r="X28"/>
      <c r="Y28"/>
      <c r="Z28"/>
      <c r="AA28"/>
      <c r="AB28"/>
      <c r="AC28"/>
      <c r="AD28"/>
      <c r="AE28"/>
      <c r="AF28"/>
      <c r="AG28" s="132"/>
      <c r="AH28" s="132"/>
    </row>
    <row r="29" spans="1:34">
      <c r="V29"/>
      <c r="W29"/>
      <c r="X29"/>
      <c r="Y29"/>
      <c r="Z29"/>
      <c r="AA29"/>
      <c r="AB29"/>
      <c r="AC29"/>
      <c r="AD29"/>
      <c r="AE29"/>
      <c r="AF29"/>
      <c r="AG29" s="132"/>
      <c r="AH29" s="132"/>
    </row>
    <row r="30" spans="1:34">
      <c r="V30"/>
      <c r="W30"/>
      <c r="X30"/>
      <c r="Y30"/>
      <c r="Z30"/>
      <c r="AA30"/>
      <c r="AB30"/>
      <c r="AC30"/>
      <c r="AD30"/>
      <c r="AE30"/>
      <c r="AF30"/>
      <c r="AG30" s="132"/>
      <c r="AH30" s="132"/>
    </row>
    <row r="31" spans="1:34">
      <c r="V31"/>
      <c r="W31"/>
      <c r="X31"/>
      <c r="Y31"/>
      <c r="Z31"/>
      <c r="AA31"/>
      <c r="AB31"/>
      <c r="AC31"/>
      <c r="AD31"/>
      <c r="AE31"/>
      <c r="AF31"/>
      <c r="AG31" s="132"/>
      <c r="AH31" s="132"/>
    </row>
    <row r="32" spans="1:34">
      <c r="V32"/>
      <c r="W32"/>
      <c r="X32"/>
      <c r="Y32"/>
      <c r="Z32"/>
      <c r="AA32"/>
      <c r="AB32"/>
      <c r="AC32"/>
      <c r="AD32"/>
      <c r="AE32"/>
      <c r="AF32"/>
      <c r="AG32" s="132"/>
      <c r="AH32" s="132"/>
    </row>
    <row r="33" spans="22:34">
      <c r="V33"/>
      <c r="W33"/>
      <c r="X33"/>
      <c r="Y33"/>
      <c r="Z33"/>
      <c r="AA33"/>
      <c r="AB33"/>
      <c r="AC33"/>
      <c r="AD33"/>
      <c r="AE33"/>
      <c r="AF33"/>
      <c r="AG33" s="132"/>
      <c r="AH33" s="132"/>
    </row>
    <row r="34" spans="22:34">
      <c r="V34"/>
      <c r="W34"/>
      <c r="X34"/>
      <c r="Y34"/>
      <c r="Z34"/>
      <c r="AA34"/>
      <c r="AB34"/>
      <c r="AC34"/>
      <c r="AD34"/>
      <c r="AE34"/>
      <c r="AF34"/>
      <c r="AG34" s="132"/>
      <c r="AH34" s="132"/>
    </row>
    <row r="35" spans="22:34">
      <c r="V35"/>
      <c r="W35"/>
      <c r="X35"/>
      <c r="Y35"/>
      <c r="Z35"/>
      <c r="AA35"/>
      <c r="AB35"/>
      <c r="AC35"/>
      <c r="AD35"/>
      <c r="AE35"/>
      <c r="AF35"/>
      <c r="AG35" s="132"/>
      <c r="AH35" s="132"/>
    </row>
    <row r="36" spans="22:34">
      <c r="V36"/>
      <c r="W36"/>
      <c r="X36"/>
      <c r="Y36"/>
      <c r="Z36"/>
      <c r="AA36"/>
      <c r="AB36"/>
      <c r="AC36"/>
      <c r="AD36"/>
      <c r="AE36"/>
      <c r="AF36"/>
      <c r="AG36" s="132"/>
      <c r="AH36" s="132"/>
    </row>
    <row r="37" spans="22:34">
      <c r="V37"/>
      <c r="W37"/>
      <c r="X37"/>
      <c r="Y37"/>
      <c r="Z37"/>
      <c r="AA37"/>
      <c r="AB37"/>
      <c r="AC37"/>
      <c r="AD37"/>
      <c r="AE37"/>
      <c r="AF37"/>
      <c r="AG37" s="132"/>
      <c r="AH37" s="132"/>
    </row>
    <row r="38" spans="22:34">
      <c r="V38"/>
      <c r="W38"/>
      <c r="X38"/>
      <c r="Y38"/>
      <c r="Z38"/>
      <c r="AA38"/>
      <c r="AB38"/>
      <c r="AC38"/>
      <c r="AD38"/>
      <c r="AE38"/>
      <c r="AF38"/>
      <c r="AG38" s="132"/>
      <c r="AH38" s="132"/>
    </row>
    <row r="39" spans="22:34">
      <c r="V39"/>
      <c r="W39"/>
      <c r="X39"/>
      <c r="Y39"/>
      <c r="Z39"/>
      <c r="AA39"/>
      <c r="AB39"/>
      <c r="AC39"/>
      <c r="AD39"/>
      <c r="AE39"/>
      <c r="AF39"/>
      <c r="AG39" s="132"/>
      <c r="AH39" s="132"/>
    </row>
    <row r="40" spans="22:34">
      <c r="V40"/>
      <c r="W40"/>
      <c r="X40"/>
      <c r="Y40"/>
      <c r="Z40"/>
      <c r="AA40"/>
      <c r="AB40"/>
      <c r="AC40"/>
      <c r="AD40"/>
      <c r="AE40"/>
      <c r="AF40"/>
      <c r="AG40" s="132"/>
      <c r="AH40" s="132"/>
    </row>
    <row r="41" spans="22:34">
      <c r="V41"/>
      <c r="W41"/>
      <c r="X41"/>
      <c r="Y41"/>
      <c r="Z41"/>
      <c r="AA41"/>
      <c r="AB41"/>
      <c r="AC41"/>
      <c r="AD41"/>
      <c r="AE41"/>
      <c r="AF41"/>
      <c r="AG41" s="132"/>
      <c r="AH41" s="132"/>
    </row>
    <row r="42" spans="22:34">
      <c r="V42"/>
      <c r="W42"/>
      <c r="X42"/>
      <c r="Y42"/>
      <c r="Z42"/>
      <c r="AA42"/>
      <c r="AB42"/>
      <c r="AC42"/>
      <c r="AD42"/>
      <c r="AE42"/>
      <c r="AF42"/>
      <c r="AG42" s="132"/>
      <c r="AH42" s="132"/>
    </row>
    <row r="43" spans="22:34">
      <c r="V43"/>
      <c r="W43"/>
      <c r="X43"/>
      <c r="Y43"/>
      <c r="Z43"/>
      <c r="AA43"/>
      <c r="AB43"/>
      <c r="AC43"/>
      <c r="AD43"/>
      <c r="AE43"/>
      <c r="AF43"/>
      <c r="AG43" s="132"/>
      <c r="AH43" s="132"/>
    </row>
    <row r="44" spans="22:34">
      <c r="V44"/>
      <c r="W44"/>
      <c r="X44"/>
      <c r="Y44"/>
      <c r="Z44"/>
      <c r="AA44"/>
      <c r="AB44"/>
      <c r="AC44"/>
      <c r="AD44"/>
      <c r="AE44"/>
      <c r="AF44"/>
      <c r="AG44" s="132"/>
      <c r="AH44" s="132"/>
    </row>
    <row r="45" spans="22:34">
      <c r="V45"/>
      <c r="W45"/>
      <c r="X45"/>
      <c r="Y45"/>
      <c r="Z45"/>
      <c r="AA45"/>
      <c r="AB45"/>
      <c r="AC45"/>
      <c r="AD45"/>
      <c r="AE45"/>
      <c r="AF45"/>
      <c r="AG45" s="132"/>
      <c r="AH45" s="132"/>
    </row>
    <row r="46" spans="22:34">
      <c r="V46"/>
      <c r="W46"/>
      <c r="X46"/>
      <c r="Y46"/>
      <c r="Z46"/>
      <c r="AA46"/>
      <c r="AB46"/>
      <c r="AC46"/>
      <c r="AD46"/>
      <c r="AE46"/>
      <c r="AF46"/>
      <c r="AG46" s="132"/>
      <c r="AH46" s="132"/>
    </row>
    <row r="47" spans="22:34">
      <c r="V47"/>
      <c r="W47"/>
      <c r="X47"/>
      <c r="Y47"/>
      <c r="Z47"/>
      <c r="AA47"/>
      <c r="AB47"/>
      <c r="AC47"/>
      <c r="AD47"/>
      <c r="AE47"/>
      <c r="AF47"/>
      <c r="AG47" s="132"/>
      <c r="AH47" s="132"/>
    </row>
    <row r="48" spans="22:34">
      <c r="V48"/>
      <c r="W48"/>
      <c r="X48"/>
      <c r="Y48"/>
      <c r="Z48"/>
      <c r="AA48"/>
      <c r="AB48"/>
      <c r="AC48"/>
      <c r="AD48"/>
      <c r="AE48"/>
      <c r="AF48"/>
      <c r="AG48" s="132"/>
      <c r="AH48" s="132"/>
    </row>
    <row r="49" spans="22:34">
      <c r="V49"/>
      <c r="W49"/>
      <c r="X49"/>
      <c r="Y49"/>
      <c r="Z49"/>
      <c r="AA49"/>
      <c r="AB49"/>
      <c r="AC49"/>
      <c r="AD49"/>
      <c r="AE49"/>
      <c r="AF49"/>
      <c r="AG49" s="132"/>
      <c r="AH49" s="132"/>
    </row>
    <row r="50" spans="22:34">
      <c r="V50"/>
      <c r="W50"/>
      <c r="X50"/>
      <c r="Y50"/>
      <c r="Z50"/>
      <c r="AA50"/>
      <c r="AB50"/>
      <c r="AC50"/>
      <c r="AD50"/>
      <c r="AE50"/>
      <c r="AF50"/>
      <c r="AG50" s="132"/>
      <c r="AH50" s="132"/>
    </row>
    <row r="51" spans="22:34">
      <c r="V51"/>
      <c r="W51"/>
      <c r="X51"/>
      <c r="Y51"/>
      <c r="Z51"/>
      <c r="AA51"/>
      <c r="AB51"/>
      <c r="AC51"/>
      <c r="AD51"/>
      <c r="AE51"/>
      <c r="AF51"/>
      <c r="AG51" s="132"/>
      <c r="AH51" s="132"/>
    </row>
    <row r="52" spans="22:34">
      <c r="V52"/>
      <c r="W52"/>
      <c r="X52"/>
      <c r="Y52"/>
      <c r="Z52"/>
      <c r="AA52"/>
      <c r="AB52"/>
      <c r="AC52"/>
      <c r="AD52"/>
      <c r="AE52"/>
      <c r="AF52"/>
      <c r="AG52" s="132"/>
      <c r="AH52" s="132"/>
    </row>
    <row r="53" spans="22:34">
      <c r="V53"/>
      <c r="W53"/>
      <c r="X53"/>
      <c r="Y53"/>
      <c r="Z53"/>
      <c r="AA53"/>
      <c r="AB53"/>
      <c r="AC53"/>
      <c r="AD53"/>
      <c r="AE53"/>
      <c r="AF53"/>
      <c r="AG53" s="132"/>
      <c r="AH53" s="132"/>
    </row>
    <row r="54" spans="22:34">
      <c r="V54"/>
      <c r="W54"/>
      <c r="X54"/>
      <c r="Y54"/>
      <c r="Z54"/>
      <c r="AA54"/>
      <c r="AB54"/>
      <c r="AC54"/>
      <c r="AD54"/>
      <c r="AE54"/>
      <c r="AF54"/>
      <c r="AG54" s="132"/>
      <c r="AH54" s="132"/>
    </row>
    <row r="55" spans="22:34">
      <c r="V55"/>
      <c r="W55"/>
      <c r="X55"/>
      <c r="Y55"/>
      <c r="Z55"/>
      <c r="AA55"/>
      <c r="AB55"/>
      <c r="AC55"/>
      <c r="AD55"/>
      <c r="AE55"/>
      <c r="AF55"/>
    </row>
    <row r="56" spans="22:34">
      <c r="V56"/>
      <c r="W56"/>
      <c r="X56"/>
      <c r="Y56"/>
      <c r="Z56"/>
      <c r="AA56"/>
      <c r="AB56"/>
      <c r="AC56"/>
      <c r="AD56"/>
      <c r="AE56"/>
      <c r="AF56"/>
    </row>
    <row r="57" spans="22:34">
      <c r="V57"/>
      <c r="W57"/>
      <c r="X57"/>
      <c r="Y57"/>
      <c r="Z57"/>
      <c r="AA57"/>
      <c r="AB57"/>
      <c r="AC57"/>
      <c r="AD57"/>
      <c r="AE57"/>
      <c r="AF57"/>
    </row>
    <row r="58" spans="22:34">
      <c r="V58"/>
      <c r="W58"/>
      <c r="X58"/>
      <c r="Y58"/>
      <c r="Z58"/>
      <c r="AA58"/>
      <c r="AB58"/>
      <c r="AC58"/>
      <c r="AD58"/>
      <c r="AE58"/>
      <c r="AF58"/>
    </row>
    <row r="59" spans="22:34">
      <c r="V59"/>
      <c r="W59"/>
      <c r="X59"/>
      <c r="Y59"/>
      <c r="Z59"/>
      <c r="AA59"/>
      <c r="AB59"/>
      <c r="AC59"/>
      <c r="AD59"/>
      <c r="AE59"/>
      <c r="AF59"/>
    </row>
    <row r="60" spans="22:34">
      <c r="V60"/>
      <c r="W60"/>
      <c r="X60"/>
      <c r="Y60"/>
      <c r="Z60"/>
      <c r="AA60"/>
      <c r="AB60"/>
      <c r="AC60"/>
      <c r="AD60"/>
      <c r="AE60"/>
      <c r="AF60"/>
    </row>
    <row r="61" spans="22:34">
      <c r="V61"/>
      <c r="W61"/>
      <c r="X61"/>
      <c r="Y61"/>
      <c r="Z61"/>
      <c r="AA61"/>
      <c r="AB61"/>
      <c r="AC61"/>
      <c r="AD61"/>
      <c r="AE61"/>
      <c r="AF61"/>
    </row>
    <row r="62" spans="22:34">
      <c r="V62"/>
      <c r="W62"/>
      <c r="X62"/>
      <c r="Y62"/>
      <c r="Z62"/>
      <c r="AA62"/>
      <c r="AB62"/>
      <c r="AC62"/>
      <c r="AD62"/>
      <c r="AE62"/>
      <c r="AF62"/>
    </row>
    <row r="63" spans="22:34">
      <c r="V63"/>
      <c r="W63"/>
      <c r="X63"/>
      <c r="Y63"/>
      <c r="Z63"/>
      <c r="AA63"/>
      <c r="AB63"/>
      <c r="AC63"/>
      <c r="AD63"/>
      <c r="AE63"/>
      <c r="AF63"/>
    </row>
    <row r="64" spans="22:34">
      <c r="V64"/>
      <c r="W64"/>
      <c r="X64"/>
      <c r="Y64"/>
      <c r="Z64"/>
      <c r="AA64"/>
      <c r="AB64"/>
      <c r="AC64"/>
      <c r="AD64"/>
      <c r="AE64"/>
      <c r="AF64"/>
    </row>
    <row r="65" spans="22:32">
      <c r="V65"/>
      <c r="W65"/>
      <c r="X65"/>
      <c r="Y65"/>
      <c r="Z65"/>
      <c r="AA65"/>
      <c r="AB65"/>
      <c r="AC65"/>
      <c r="AD65"/>
      <c r="AE65"/>
      <c r="AF65"/>
    </row>
    <row r="66" spans="22:32">
      <c r="V66"/>
      <c r="W66"/>
      <c r="X66"/>
      <c r="Y66"/>
      <c r="Z66"/>
      <c r="AA66"/>
      <c r="AB66"/>
      <c r="AC66"/>
      <c r="AD66"/>
      <c r="AE66"/>
      <c r="AF66"/>
    </row>
    <row r="67" spans="22:32">
      <c r="V67"/>
      <c r="W67"/>
      <c r="X67"/>
      <c r="Y67"/>
      <c r="Z67"/>
      <c r="AA67"/>
      <c r="AB67"/>
      <c r="AC67"/>
      <c r="AD67"/>
      <c r="AE67"/>
      <c r="AF67"/>
    </row>
    <row r="68" spans="22:32">
      <c r="V68"/>
      <c r="W68"/>
      <c r="X68"/>
      <c r="Y68"/>
      <c r="Z68"/>
      <c r="AA68"/>
      <c r="AB68"/>
      <c r="AC68"/>
      <c r="AD68"/>
      <c r="AE68"/>
      <c r="AF68"/>
    </row>
    <row r="81" spans="22:34"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</row>
    <row r="82" spans="22:34"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</row>
    <row r="83" spans="22:34"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</row>
    <row r="84" spans="22:34"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</row>
    <row r="85" spans="22:34"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</row>
    <row r="86" spans="22:34"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</row>
    <row r="87" spans="22:34"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</row>
    <row r="88" spans="22:34"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</row>
    <row r="89" spans="22:34"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</row>
    <row r="90" spans="22:34"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</row>
    <row r="91" spans="22:34"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</row>
    <row r="92" spans="22:34"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</row>
    <row r="93" spans="22:34"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</row>
    <row r="94" spans="22:34"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</row>
    <row r="95" spans="22:34"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</row>
    <row r="96" spans="22:34"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</row>
    <row r="97" spans="22:34"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</row>
    <row r="98" spans="22:34"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</row>
    <row r="99" spans="22:34"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</row>
    <row r="100" spans="22:34"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</row>
    <row r="101" spans="22:34"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</row>
    <row r="102" spans="22:34"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</row>
  </sheetData>
  <mergeCells count="17">
    <mergeCell ref="V5:V7"/>
    <mergeCell ref="T5:T8"/>
    <mergeCell ref="S5:S8"/>
    <mergeCell ref="U5:U6"/>
    <mergeCell ref="C5:C6"/>
    <mergeCell ref="I5:I6"/>
    <mergeCell ref="D5:D6"/>
    <mergeCell ref="E5:F5"/>
    <mergeCell ref="P5:R5"/>
    <mergeCell ref="P6:P7"/>
    <mergeCell ref="G5:G6"/>
    <mergeCell ref="H5:H6"/>
    <mergeCell ref="J5:K5"/>
    <mergeCell ref="L5:O5"/>
    <mergeCell ref="L6:L8"/>
    <mergeCell ref="M6:N7"/>
    <mergeCell ref="O6:O8"/>
  </mergeCells>
  <phoneticPr fontId="19"/>
  <pageMargins left="0.7" right="0.7" top="0.75" bottom="0.75" header="0.3" footer="0.3"/>
  <pageSetup paperSize="9" orientation="portrait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F102"/>
  <sheetViews>
    <sheetView workbookViewId="0"/>
  </sheetViews>
  <sheetFormatPr defaultRowHeight="12"/>
  <cols>
    <col min="4" max="4" width="11.85546875" bestFit="1" customWidth="1"/>
    <col min="5" max="5" width="10.7109375" customWidth="1"/>
    <col min="6" max="6" width="9.7109375" bestFit="1" customWidth="1"/>
    <col min="7" max="7" width="10.7109375" bestFit="1" customWidth="1"/>
    <col min="9" max="10" width="9.140625" style="31"/>
    <col min="11" max="11" width="9.7109375" style="31" bestFit="1" customWidth="1"/>
    <col min="12" max="20" width="9.140625" style="31"/>
  </cols>
  <sheetData>
    <row r="1" spans="1:5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 s="205" t="s">
        <v>459</v>
      </c>
    </row>
    <row r="2" spans="1:58">
      <c r="E2" t="s">
        <v>149</v>
      </c>
      <c r="F2" t="s">
        <v>151</v>
      </c>
      <c r="G2" t="s">
        <v>150</v>
      </c>
      <c r="H2" t="s">
        <v>153</v>
      </c>
      <c r="I2" s="205" t="s">
        <v>465</v>
      </c>
      <c r="R2" s="208" t="str">
        <f>CHAR(10)</f>
        <v xml:space="preserve">
</v>
      </c>
    </row>
    <row r="3" spans="1:58">
      <c r="B3" t="s">
        <v>161</v>
      </c>
      <c r="I3" s="31" t="s">
        <v>535</v>
      </c>
    </row>
    <row r="4" spans="1:58">
      <c r="F4" s="67"/>
      <c r="G4" s="67"/>
      <c r="H4" s="47"/>
    </row>
    <row r="5" spans="1:58" ht="12" customHeight="1">
      <c r="C5" s="234" t="s">
        <v>18</v>
      </c>
      <c r="D5" s="236" t="s">
        <v>25</v>
      </c>
      <c r="E5" s="255" t="s">
        <v>21</v>
      </c>
      <c r="F5" s="238" t="s">
        <v>159</v>
      </c>
      <c r="G5" s="238" t="s">
        <v>160</v>
      </c>
      <c r="H5" s="240" t="s">
        <v>144</v>
      </c>
    </row>
    <row r="6" spans="1:58">
      <c r="C6" s="235"/>
      <c r="D6" s="237"/>
      <c r="E6" s="256"/>
      <c r="F6" s="239"/>
      <c r="G6" s="239"/>
      <c r="H6" s="241"/>
    </row>
    <row r="7" spans="1:58">
      <c r="C7" s="48"/>
      <c r="D7" s="8"/>
      <c r="E7" s="25" t="s">
        <v>80</v>
      </c>
      <c r="F7" s="49"/>
      <c r="G7" s="164"/>
      <c r="H7" s="4"/>
    </row>
    <row r="8" spans="1:58">
      <c r="B8" s="137" t="s">
        <v>229</v>
      </c>
      <c r="C8" s="4"/>
      <c r="D8" s="8"/>
      <c r="E8" s="52" t="s">
        <v>390</v>
      </c>
      <c r="F8" s="49" t="s">
        <v>156</v>
      </c>
      <c r="G8" s="49" t="s">
        <v>156</v>
      </c>
      <c r="H8" s="51" t="s">
        <v>145</v>
      </c>
    </row>
    <row r="9" spans="1:58">
      <c r="A9">
        <f>MATCH(B9,'mat2'!$F$1:$F$300,0)</f>
        <v>79</v>
      </c>
      <c r="B9">
        <v>6</v>
      </c>
      <c r="C9" s="51" t="str">
        <f>VLOOKUP($A$9-1,'mat2'!$A$1:$BE$400,C$1,FALSE)</f>
        <v>MA</v>
      </c>
      <c r="D9" s="12" t="str">
        <f>VLOOKUP($A$9-1,'mat2'!$A$1:$BE$400,D$1,FALSE)</f>
        <v>XHED</v>
      </c>
      <c r="E9" s="26" t="str">
        <f>VLOOKUP($A$9-1,'mat2'!$A$1:$BE$400,E$1,FALSE)</f>
        <v>RHO</v>
      </c>
      <c r="F9" s="51" t="str">
        <f>VLOOKUP($A$9-1,'mat2'!$A$1:$BE$400,F$1,FALSE)</f>
        <v>VS</v>
      </c>
      <c r="G9" s="51" t="str">
        <f>VLOOKUP($A$9-1,'mat2'!$A$1:$BE$400,G$1,FALSE)</f>
        <v>VP</v>
      </c>
      <c r="H9" s="15" t="str">
        <f>VLOOKUP($A$9-1,'mat2'!$A$1:$BE$400,H$1,FALSE)</f>
        <v>WIDTH</v>
      </c>
      <c r="I9" s="206">
        <f>IF($B$9&gt;=10000,0,IF($B$9&gt;=1000,1,IF($B$9&gt;=100,2,IF($B$9&gt;=10,3,4))))</f>
        <v>4</v>
      </c>
      <c r="K9" s="204"/>
    </row>
    <row r="10" spans="1:58">
      <c r="A10">
        <f>A9</f>
        <v>79</v>
      </c>
      <c r="B10" s="136">
        <v>1</v>
      </c>
      <c r="C10" s="3">
        <f>VLOOKUP($A10,'mat2'!$A$1:$BE$400,C$1,FALSE)</f>
        <v>20101</v>
      </c>
      <c r="D10" s="3" t="str">
        <f>VLOOKUP($A10,'mat2'!$A$1:$BE$400,D$1,FALSE)</f>
        <v>左側方境界</v>
      </c>
      <c r="E10" s="34">
        <f>VLOOKUP($A10,'mat2'!$A$1:$BE$400,E$1,FALSE)</f>
        <v>1.5</v>
      </c>
      <c r="F10" s="66">
        <f>VLOOKUP($A10,'mat2'!$A$1:$BE$400,F$1,FALSE)</f>
        <v>35.61</v>
      </c>
      <c r="G10" s="46">
        <f>VLOOKUP($A10,'mat2'!$A$1:$BE$400,G$1,FALSE)</f>
        <v>1480</v>
      </c>
      <c r="H10" s="34">
        <f>IF(VLOOKUP($A10,'mat2'!$A$1:$BE$400,H$1,FALSE)=0,1,VLOOKUP($A10,'mat2'!$A$1:$BE$400,H$1,FALSE))</f>
        <v>5</v>
      </c>
      <c r="I10" s="206" t="str">
        <f>K10&amp;$R$2&amp;$I$3&amp;$R$2&amp;L10&amp;$R$2&amp;$I$2</f>
        <v>20101    6 左側方境界###左側方境界
#-------VP--------VS-------RHO-----WIDTH
1.48000E+3    35.610    1.5000    5.0000
#---+----+----+----+----+----+----+----+----+----+----+----+----+----+----+----+</v>
      </c>
      <c r="J10" s="206">
        <f>IF($C10&gt;=10000,0,IF($C10&gt;=1000,1,IF($C10&gt;=100,2,IF($C10&gt;=10,3,4))))</f>
        <v>0</v>
      </c>
      <c r="K10" s="209" t="str">
        <f>REPT(" ",J10)&amp;FIXED($C10,0,1)&amp;REPT(" ",$I$9)&amp;FIXED($B$9,0,1)&amp;" "&amp;$D10&amp;"###"&amp;D10</f>
        <v>20101    6 左側方境界###左側方境界</v>
      </c>
      <c r="L10" s="207" t="str">
        <f>RIGHT(REPT(" ",10)&amp;TEXT($G10,"0.00000E+0"),10)&amp;RIGHT(REPT(" ",10)&amp;TEXT($F10,"#######.000"),10)&amp;RIGHT(REPT(" ",10)&amp;TEXT($E10,"####0.0000"),10)&amp;RIGHT(REPT(" ",10)&amp;TEXT($H10,"####0.0000"),10)</f>
        <v>1.48000E+3    35.610    1.5000    5.0000</v>
      </c>
      <c r="S10" s="132"/>
      <c r="T10" s="132"/>
      <c r="BF10" t="str">
        <f>RIGHT(REPT(" ",10)&amp;TEXT($F10,"####0.0000"),10)&amp;RIGHT(REPT(" ",10)&amp;TEXT($G10,"#######0.0"),10)&amp;RIGHT(REPT(" ",10)&amp;TEXT($H10,"####0.0000"),10)&amp;RIGHT(REPT(" ",10)&amp;TEXT($I10,"#######0.0"),10)&amp;RIGHT(REPT(" ",10)&amp;TEXT($J10,"####0.0000"),10)&amp;RIGHT(REPT(" ",10)&amp;TEXT($K10,"####0.0000"),10)&amp;RIGHT(REPT(" ",10)&amp;TEXT($AM10,"0.0000E+0"),10)&amp;RIGHT(REPT(" ",10)&amp;TEXT($AN10,"0.0000E+0"),10)</f>
        <v xml:space="preserve">   35.6100    1480.0    5.0000----+----+    0.0000境界###左側方境界 0.0000E+0 0.0000E+0</v>
      </c>
    </row>
    <row r="11" spans="1:58">
      <c r="A11">
        <f>A10+1</f>
        <v>80</v>
      </c>
      <c r="B11" s="136">
        <f t="shared" ref="B11:B73" si="0">B10+1</f>
        <v>2</v>
      </c>
      <c r="C11" s="3">
        <f>VLOOKUP($A11,'mat2'!$A$1:$BE$400,C$1,FALSE)</f>
        <v>20102</v>
      </c>
      <c r="D11" s="3" t="str">
        <f>VLOOKUP($A11,'mat2'!$A$1:$BE$400,D$1,FALSE)</f>
        <v>左側方境界</v>
      </c>
      <c r="E11" s="34">
        <f>VLOOKUP($A11,'mat2'!$A$1:$BE$400,E$1,FALSE)</f>
        <v>1.5</v>
      </c>
      <c r="F11" s="66">
        <f>VLOOKUP($A11,'mat2'!$A$1:$BE$400,F$1,FALSE)</f>
        <v>46.86</v>
      </c>
      <c r="G11" s="46">
        <f>VLOOKUP($A11,'mat2'!$A$1:$BE$400,G$1,FALSE)</f>
        <v>1481</v>
      </c>
      <c r="H11" s="34">
        <f>IF(VLOOKUP($A11,'mat2'!$A$1:$BE$400,H$1,FALSE)=0,1,VLOOKUP($A11,'mat2'!$A$1:$BE$400,H$1,FALSE))</f>
        <v>5</v>
      </c>
      <c r="I11" s="206" t="str">
        <f t="shared" ref="I11:I14" si="1">K11&amp;$R$2&amp;$I$3&amp;$R$2&amp;L11&amp;$R$2&amp;$I$2</f>
        <v>20102    6 左側方境界###左側方境界
#-------VP--------VS-------RHO-----WIDTH
1.48100E+3    46.860    1.5000    5.0000
#---+----+----+----+----+----+----+----+----+----+----+----+----+----+----+----+</v>
      </c>
      <c r="J11" s="206">
        <f t="shared" ref="J11:J74" si="2">IF($C11&gt;=10000,0,IF($C11&gt;=1000,1,IF($C11&gt;=100,2,IF($C11&gt;=10,3,4))))</f>
        <v>0</v>
      </c>
      <c r="K11" s="209" t="str">
        <f>REPT(" ",J11)&amp;FIXED($C11,0,1)&amp;REPT(" ",$I$9)&amp;FIXED($B$9,0,1)&amp;" "&amp;$D11&amp;"###"&amp;D11</f>
        <v>20102    6 左側方境界###左側方境界</v>
      </c>
      <c r="L11" s="207" t="str">
        <f t="shared" ref="L11:L74" si="3">RIGHT(REPT(" ",10)&amp;TEXT($G11,"0.00000E+0"),10)&amp;RIGHT(REPT(" ",10)&amp;TEXT($F11,"#######.000"),10)&amp;RIGHT(REPT(" ",10)&amp;TEXT($E11,"####0.0000"),10)&amp;RIGHT(REPT(" ",10)&amp;TEXT($H11,"####0.0000"),10)</f>
        <v>1.48100E+3    46.860    1.5000    5.0000</v>
      </c>
      <c r="S11" s="132"/>
      <c r="T11" s="132"/>
    </row>
    <row r="12" spans="1:58">
      <c r="A12">
        <f t="shared" ref="A12:B75" si="4">A11+1</f>
        <v>81</v>
      </c>
      <c r="B12" s="136">
        <f t="shared" si="0"/>
        <v>3</v>
      </c>
      <c r="C12" s="3">
        <f>VLOOKUP($A12,'mat2'!$A$1:$BE$400,C$1,FALSE)</f>
        <v>20103</v>
      </c>
      <c r="D12" s="3" t="str">
        <f>VLOOKUP($A12,'mat2'!$A$1:$BE$400,D$1,FALSE)</f>
        <v>左側方境界</v>
      </c>
      <c r="E12" s="34">
        <f>VLOOKUP($A12,'mat2'!$A$1:$BE$400,E$1,FALSE)</f>
        <v>1.5</v>
      </c>
      <c r="F12" s="66">
        <f>VLOOKUP($A12,'mat2'!$A$1:$BE$400,F$1,FALSE)</f>
        <v>53.25</v>
      </c>
      <c r="G12" s="46">
        <f>VLOOKUP($A12,'mat2'!$A$1:$BE$400,G$1,FALSE)</f>
        <v>1481</v>
      </c>
      <c r="H12" s="34">
        <f>IF(VLOOKUP($A12,'mat2'!$A$1:$BE$400,H$1,FALSE)=0,1,VLOOKUP($A12,'mat2'!$A$1:$BE$400,H$1,FALSE))</f>
        <v>5</v>
      </c>
      <c r="I12" s="206" t="str">
        <f t="shared" si="1"/>
        <v>20103    6 左側方境界###左側方境界
#-------VP--------VS-------RHO-----WIDTH
1.48100E+3    53.250    1.5000    5.0000
#---+----+----+----+----+----+----+----+----+----+----+----+----+----+----+----+</v>
      </c>
      <c r="J12" s="206">
        <f t="shared" si="2"/>
        <v>0</v>
      </c>
      <c r="K12" s="209" t="str">
        <f>REPT(" ",J12)&amp;FIXED($C12,0,1)&amp;REPT(" ",$I$9)&amp;FIXED($B$9,0,1)&amp;" "&amp;$D12&amp;"###"&amp;D12</f>
        <v>20103    6 左側方境界###左側方境界</v>
      </c>
      <c r="L12" s="207" t="str">
        <f t="shared" si="3"/>
        <v>1.48100E+3    53.250    1.5000    5.0000</v>
      </c>
      <c r="S12" s="132"/>
      <c r="T12" s="132"/>
    </row>
    <row r="13" spans="1:58">
      <c r="A13">
        <f t="shared" si="4"/>
        <v>82</v>
      </c>
      <c r="B13" s="136">
        <f t="shared" si="0"/>
        <v>4</v>
      </c>
      <c r="C13" s="3">
        <f>VLOOKUP($A13,'mat2'!$A$1:$BE$400,C$1,FALSE)</f>
        <v>20104</v>
      </c>
      <c r="D13" s="3" t="str">
        <f>VLOOKUP($A13,'mat2'!$A$1:$BE$400,D$1,FALSE)</f>
        <v>左側方境界</v>
      </c>
      <c r="E13" s="34">
        <f>VLOOKUP($A13,'mat2'!$A$1:$BE$400,E$1,FALSE)</f>
        <v>1.8</v>
      </c>
      <c r="F13" s="66">
        <f>VLOOKUP($A13,'mat2'!$A$1:$BE$400,F$1,FALSE)</f>
        <v>137.9</v>
      </c>
      <c r="G13" s="46">
        <f>VLOOKUP($A13,'mat2'!$A$1:$BE$400,G$1,FALSE)</f>
        <v>1656</v>
      </c>
      <c r="H13" s="34">
        <f>IF(VLOOKUP($A13,'mat2'!$A$1:$BE$400,H$1,FALSE)=0,1,VLOOKUP($A13,'mat2'!$A$1:$BE$400,H$1,FALSE))</f>
        <v>5</v>
      </c>
      <c r="I13" s="206" t="str">
        <f t="shared" si="1"/>
        <v>20104    6 左側方境界###左側方境界
#-------VP--------VS-------RHO-----WIDTH
1.65600E+3   137.900    1.8000    5.0000
#---+----+----+----+----+----+----+----+----+----+----+----+----+----+----+----+</v>
      </c>
      <c r="J13" s="206">
        <f t="shared" si="2"/>
        <v>0</v>
      </c>
      <c r="K13" s="209" t="str">
        <f>REPT(" ",J13)&amp;FIXED($C13,0,1)&amp;REPT(" ",$I$9)&amp;FIXED($B$9,0,1)&amp;" "&amp;$D13&amp;"###"&amp;D13</f>
        <v>20104    6 左側方境界###左側方境界</v>
      </c>
      <c r="L13" s="207" t="str">
        <f t="shared" si="3"/>
        <v>1.65600E+3   137.900    1.8000    5.0000</v>
      </c>
      <c r="S13" s="132"/>
      <c r="T13" s="132"/>
    </row>
    <row r="14" spans="1:58">
      <c r="A14">
        <f t="shared" si="4"/>
        <v>83</v>
      </c>
      <c r="B14" s="136">
        <f t="shared" si="0"/>
        <v>5</v>
      </c>
      <c r="C14" s="3">
        <f>VLOOKUP($A14,'mat2'!$A$1:$BE$400,C$1,FALSE)</f>
        <v>20105</v>
      </c>
      <c r="D14" s="3" t="str">
        <f>VLOOKUP($A14,'mat2'!$A$1:$BE$400,D$1,FALSE)</f>
        <v>左側方境界</v>
      </c>
      <c r="E14" s="34">
        <f>VLOOKUP($A14,'mat2'!$A$1:$BE$400,E$1,FALSE)</f>
        <v>1.8</v>
      </c>
      <c r="F14" s="66">
        <f>VLOOKUP($A14,'mat2'!$A$1:$BE$400,F$1,FALSE)</f>
        <v>147.9</v>
      </c>
      <c r="G14" s="46">
        <f>VLOOKUP($A14,'mat2'!$A$1:$BE$400,G$1,FALSE)</f>
        <v>1657</v>
      </c>
      <c r="H14" s="34">
        <f>IF(VLOOKUP($A14,'mat2'!$A$1:$BE$400,H$1,FALSE)=0,1,VLOOKUP($A14,'mat2'!$A$1:$BE$400,H$1,FALSE))</f>
        <v>5</v>
      </c>
      <c r="I14" s="206" t="str">
        <f t="shared" si="1"/>
        <v>20105    6 左側方境界###左側方境界
#-------VP--------VS-------RHO-----WIDTH
1.65700E+3   147.900    1.8000    5.0000
#---+----+----+----+----+----+----+----+----+----+----+----+----+----+----+----+</v>
      </c>
      <c r="J14" s="206">
        <f t="shared" si="2"/>
        <v>0</v>
      </c>
      <c r="K14" s="209" t="str">
        <f>REPT(" ",J14)&amp;FIXED($C14,0,1)&amp;REPT(" ",$I$9)&amp;FIXED($B$9,0,1)&amp;" "&amp;$D14&amp;"###"&amp;D14</f>
        <v>20105    6 左側方境界###左側方境界</v>
      </c>
      <c r="L14" s="207" t="str">
        <f t="shared" si="3"/>
        <v>1.65700E+3   147.900    1.8000    5.0000</v>
      </c>
      <c r="S14" s="132"/>
      <c r="T14" s="132"/>
    </row>
    <row r="15" spans="1:58">
      <c r="A15">
        <f t="shared" si="4"/>
        <v>84</v>
      </c>
      <c r="B15" s="136">
        <f t="shared" si="0"/>
        <v>6</v>
      </c>
      <c r="C15" s="3">
        <f>VLOOKUP($A15,'mat2'!$A$1:$BE$400,C$1,FALSE)</f>
        <v>20106</v>
      </c>
      <c r="D15" s="3" t="str">
        <f>VLOOKUP($A15,'mat2'!$A$1:$BE$400,D$1,FALSE)</f>
        <v>左側方境界</v>
      </c>
      <c r="E15" s="34">
        <f>VLOOKUP($A15,'mat2'!$A$1:$BE$400,E$1,FALSE)</f>
        <v>1.8</v>
      </c>
      <c r="F15" s="66">
        <f>VLOOKUP($A15,'mat2'!$A$1:$BE$400,F$1,FALSE)</f>
        <v>156.1</v>
      </c>
      <c r="G15" s="46">
        <f>VLOOKUP($A15,'mat2'!$A$1:$BE$400,G$1,FALSE)</f>
        <v>1658</v>
      </c>
      <c r="H15" s="34">
        <f>IF(VLOOKUP($A15,'mat2'!$A$1:$BE$400,H$1,FALSE)=0,1,VLOOKUP($A15,'mat2'!$A$1:$BE$400,H$1,FALSE))</f>
        <v>5</v>
      </c>
      <c r="I15" s="206" t="str">
        <f t="shared" ref="I15:I78" si="5">K15&amp;$R$2&amp;$I$3&amp;$R$2&amp;L15&amp;$R$2&amp;$I$2</f>
        <v>20106    6 左側方境界###左側方境界
#-------VP--------VS-------RHO-----WIDTH
1.65800E+3   156.100    1.8000    5.0000
#---+----+----+----+----+----+----+----+----+----+----+----+----+----+----+----+</v>
      </c>
      <c r="J15" s="206">
        <f t="shared" si="2"/>
        <v>0</v>
      </c>
      <c r="K15" s="209" t="str">
        <f t="shared" ref="K15:K78" si="6">REPT(" ",J15)&amp;FIXED($C15,0,1)&amp;REPT(" ",$I$9)&amp;FIXED($B$9,0,1)&amp;" "&amp;$D15&amp;"###"&amp;D15</f>
        <v>20106    6 左側方境界###左側方境界</v>
      </c>
      <c r="L15" s="207" t="str">
        <f t="shared" si="3"/>
        <v>1.65800E+3   156.100    1.8000    5.0000</v>
      </c>
      <c r="S15" s="132"/>
      <c r="T15" s="132"/>
    </row>
    <row r="16" spans="1:58">
      <c r="A16">
        <f t="shared" si="4"/>
        <v>85</v>
      </c>
      <c r="B16" s="136">
        <f t="shared" si="0"/>
        <v>7</v>
      </c>
      <c r="C16" s="3">
        <f>VLOOKUP($A16,'mat2'!$A$1:$BE$400,C$1,FALSE)</f>
        <v>20107</v>
      </c>
      <c r="D16" s="3" t="str">
        <f>VLOOKUP($A16,'mat2'!$A$1:$BE$400,D$1,FALSE)</f>
        <v>左側方境界</v>
      </c>
      <c r="E16" s="34">
        <f>VLOOKUP($A16,'mat2'!$A$1:$BE$400,E$1,FALSE)</f>
        <v>1.8</v>
      </c>
      <c r="F16" s="66">
        <f>VLOOKUP($A16,'mat2'!$A$1:$BE$400,F$1,FALSE)</f>
        <v>163.19999999999999</v>
      </c>
      <c r="G16" s="46">
        <f>VLOOKUP($A16,'mat2'!$A$1:$BE$400,G$1,FALSE)</f>
        <v>1659</v>
      </c>
      <c r="H16" s="34">
        <f>IF(VLOOKUP($A16,'mat2'!$A$1:$BE$400,H$1,FALSE)=0,1,VLOOKUP($A16,'mat2'!$A$1:$BE$400,H$1,FALSE))</f>
        <v>5</v>
      </c>
      <c r="I16" s="206" t="str">
        <f t="shared" si="5"/>
        <v>20107    6 左側方境界###左側方境界
#-------VP--------VS-------RHO-----WIDTH
1.65900E+3   163.200    1.8000    5.0000
#---+----+----+----+----+----+----+----+----+----+----+----+----+----+----+----+</v>
      </c>
      <c r="J16" s="206">
        <f t="shared" si="2"/>
        <v>0</v>
      </c>
      <c r="K16" s="209" t="str">
        <f t="shared" si="6"/>
        <v>20107    6 左側方境界###左側方境界</v>
      </c>
      <c r="L16" s="207" t="str">
        <f t="shared" si="3"/>
        <v>1.65900E+3   163.200    1.8000    5.0000</v>
      </c>
      <c r="S16" s="132"/>
      <c r="T16" s="132"/>
    </row>
    <row r="17" spans="1:20">
      <c r="A17">
        <f t="shared" si="4"/>
        <v>86</v>
      </c>
      <c r="B17" s="136">
        <f t="shared" si="0"/>
        <v>8</v>
      </c>
      <c r="C17" s="3">
        <f>VLOOKUP($A17,'mat2'!$A$1:$BE$400,C$1,FALSE)</f>
        <v>20108</v>
      </c>
      <c r="D17" s="3" t="str">
        <f>VLOOKUP($A17,'mat2'!$A$1:$BE$400,D$1,FALSE)</f>
        <v>左側方境界</v>
      </c>
      <c r="E17" s="34">
        <f>VLOOKUP($A17,'mat2'!$A$1:$BE$400,E$1,FALSE)</f>
        <v>2</v>
      </c>
      <c r="F17" s="66">
        <f>VLOOKUP($A17,'mat2'!$A$1:$BE$400,F$1,FALSE)</f>
        <v>231.8</v>
      </c>
      <c r="G17" s="46">
        <f>VLOOKUP($A17,'mat2'!$A$1:$BE$400,G$1,FALSE)</f>
        <v>1586</v>
      </c>
      <c r="H17" s="34">
        <f>IF(VLOOKUP($A17,'mat2'!$A$1:$BE$400,H$1,FALSE)=0,1,VLOOKUP($A17,'mat2'!$A$1:$BE$400,H$1,FALSE))</f>
        <v>5</v>
      </c>
      <c r="I17" s="206" t="str">
        <f t="shared" si="5"/>
        <v>20108    6 左側方境界###左側方境界
#-------VP--------VS-------RHO-----WIDTH
1.58600E+3   231.800    2.0000    5.0000
#---+----+----+----+----+----+----+----+----+----+----+----+----+----+----+----+</v>
      </c>
      <c r="J17" s="206">
        <f t="shared" si="2"/>
        <v>0</v>
      </c>
      <c r="K17" s="209" t="str">
        <f t="shared" si="6"/>
        <v>20108    6 左側方境界###左側方境界</v>
      </c>
      <c r="L17" s="207" t="str">
        <f t="shared" si="3"/>
        <v>1.58600E+3   231.800    2.0000    5.0000</v>
      </c>
      <c r="S17" s="132"/>
      <c r="T17" s="132"/>
    </row>
    <row r="18" spans="1:20">
      <c r="A18">
        <f t="shared" si="4"/>
        <v>87</v>
      </c>
      <c r="B18" s="136">
        <f t="shared" si="0"/>
        <v>9</v>
      </c>
      <c r="C18" s="3">
        <f>VLOOKUP($A18,'mat2'!$A$1:$BE$400,C$1,FALSE)</f>
        <v>20109</v>
      </c>
      <c r="D18" s="3" t="str">
        <f>VLOOKUP($A18,'mat2'!$A$1:$BE$400,D$1,FALSE)</f>
        <v>左側方境界</v>
      </c>
      <c r="E18" s="34">
        <f>VLOOKUP($A18,'mat2'!$A$1:$BE$400,E$1,FALSE)</f>
        <v>2</v>
      </c>
      <c r="F18" s="66">
        <f>VLOOKUP($A18,'mat2'!$A$1:$BE$400,F$1,FALSE)</f>
        <v>245.9</v>
      </c>
      <c r="G18" s="46">
        <f>VLOOKUP($A18,'mat2'!$A$1:$BE$400,G$1,FALSE)</f>
        <v>1589</v>
      </c>
      <c r="H18" s="34">
        <f>IF(VLOOKUP($A18,'mat2'!$A$1:$BE$400,H$1,FALSE)=0,1,VLOOKUP($A18,'mat2'!$A$1:$BE$400,H$1,FALSE))</f>
        <v>5</v>
      </c>
      <c r="I18" s="206" t="str">
        <f t="shared" si="5"/>
        <v>20109    6 左側方境界###左側方境界
#-------VP--------VS-------RHO-----WIDTH
1.58900E+3   245.900    2.0000    5.0000
#---+----+----+----+----+----+----+----+----+----+----+----+----+----+----+----+</v>
      </c>
      <c r="J18" s="206">
        <f t="shared" si="2"/>
        <v>0</v>
      </c>
      <c r="K18" s="209" t="str">
        <f t="shared" si="6"/>
        <v>20109    6 左側方境界###左側方境界</v>
      </c>
      <c r="L18" s="207" t="str">
        <f t="shared" si="3"/>
        <v>1.58900E+3   245.900    2.0000    5.0000</v>
      </c>
      <c r="S18" s="132"/>
      <c r="T18" s="132"/>
    </row>
    <row r="19" spans="1:20">
      <c r="A19">
        <f t="shared" si="4"/>
        <v>88</v>
      </c>
      <c r="B19" s="136">
        <f t="shared" si="0"/>
        <v>10</v>
      </c>
      <c r="C19" s="3">
        <f>VLOOKUP($A19,'mat2'!$A$1:$BE$400,C$1,FALSE)</f>
        <v>20110</v>
      </c>
      <c r="D19" s="3" t="str">
        <f>VLOOKUP($A19,'mat2'!$A$1:$BE$400,D$1,FALSE)</f>
        <v>左側方境界</v>
      </c>
      <c r="E19" s="34">
        <f>VLOOKUP($A19,'mat2'!$A$1:$BE$400,E$1,FALSE)</f>
        <v>1.9</v>
      </c>
      <c r="F19" s="66">
        <f>VLOOKUP($A19,'mat2'!$A$1:$BE$400,F$1,FALSE)</f>
        <v>163.80000000000001</v>
      </c>
      <c r="G19" s="46">
        <f>VLOOKUP($A19,'mat2'!$A$1:$BE$400,G$1,FALSE)</f>
        <v>1633</v>
      </c>
      <c r="H19" s="34">
        <f>IF(VLOOKUP($A19,'mat2'!$A$1:$BE$400,H$1,FALSE)=0,1,VLOOKUP($A19,'mat2'!$A$1:$BE$400,H$1,FALSE))</f>
        <v>5</v>
      </c>
      <c r="I19" s="206" t="str">
        <f t="shared" si="5"/>
        <v>20110    6 左側方境界###左側方境界
#-------VP--------VS-------RHO-----WIDTH
1.63300E+3   163.800    1.9000    5.0000
#---+----+----+----+----+----+----+----+----+----+----+----+----+----+----+----+</v>
      </c>
      <c r="J19" s="206">
        <f t="shared" si="2"/>
        <v>0</v>
      </c>
      <c r="K19" s="209" t="str">
        <f t="shared" si="6"/>
        <v>20110    6 左側方境界###左側方境界</v>
      </c>
      <c r="L19" s="207" t="str">
        <f t="shared" si="3"/>
        <v>1.63300E+3   163.800    1.9000    5.0000</v>
      </c>
      <c r="S19" s="132"/>
      <c r="T19" s="132"/>
    </row>
    <row r="20" spans="1:20">
      <c r="A20">
        <f t="shared" si="4"/>
        <v>89</v>
      </c>
      <c r="B20" s="136">
        <f t="shared" si="0"/>
        <v>11</v>
      </c>
      <c r="C20" s="3">
        <f>VLOOKUP($A20,'mat2'!$A$1:$BE$400,C$1,FALSE)</f>
        <v>20111</v>
      </c>
      <c r="D20" s="3" t="str">
        <f>VLOOKUP($A20,'mat2'!$A$1:$BE$400,D$1,FALSE)</f>
        <v>左側方境界</v>
      </c>
      <c r="E20" s="34">
        <f>VLOOKUP($A20,'mat2'!$A$1:$BE$400,E$1,FALSE)</f>
        <v>1.9</v>
      </c>
      <c r="F20" s="66">
        <f>VLOOKUP($A20,'mat2'!$A$1:$BE$400,F$1,FALSE)</f>
        <v>163.80000000000001</v>
      </c>
      <c r="G20" s="46">
        <f>VLOOKUP($A20,'mat2'!$A$1:$BE$400,G$1,FALSE)</f>
        <v>1633</v>
      </c>
      <c r="H20" s="34">
        <f>IF(VLOOKUP($A20,'mat2'!$A$1:$BE$400,H$1,FALSE)=0,1,VLOOKUP($A20,'mat2'!$A$1:$BE$400,H$1,FALSE))</f>
        <v>5</v>
      </c>
      <c r="I20" s="206" t="str">
        <f t="shared" si="5"/>
        <v>20111    6 左側方境界###左側方境界
#-------VP--------VS-------RHO-----WIDTH
1.63300E+3   163.800    1.9000    5.0000
#---+----+----+----+----+----+----+----+----+----+----+----+----+----+----+----+</v>
      </c>
      <c r="J20" s="206">
        <f t="shared" si="2"/>
        <v>0</v>
      </c>
      <c r="K20" s="209" t="str">
        <f t="shared" si="6"/>
        <v>20111    6 左側方境界###左側方境界</v>
      </c>
      <c r="L20" s="207" t="str">
        <f t="shared" si="3"/>
        <v>1.63300E+3   163.800    1.9000    5.0000</v>
      </c>
      <c r="S20" s="132"/>
      <c r="T20" s="132"/>
    </row>
    <row r="21" spans="1:20">
      <c r="A21">
        <f t="shared" si="4"/>
        <v>90</v>
      </c>
      <c r="B21" s="136">
        <f t="shared" si="0"/>
        <v>12</v>
      </c>
      <c r="C21" s="3">
        <f>VLOOKUP($A21,'mat2'!$A$1:$BE$400,C$1,FALSE)</f>
        <v>20112</v>
      </c>
      <c r="D21" s="3" t="str">
        <f>VLOOKUP($A21,'mat2'!$A$1:$BE$400,D$1,FALSE)</f>
        <v>左側方境界</v>
      </c>
      <c r="E21" s="34">
        <f>VLOOKUP($A21,'mat2'!$A$1:$BE$400,E$1,FALSE)</f>
        <v>1.9</v>
      </c>
      <c r="F21" s="66">
        <f>VLOOKUP($A21,'mat2'!$A$1:$BE$400,F$1,FALSE)</f>
        <v>163.80000000000001</v>
      </c>
      <c r="G21" s="46">
        <f>VLOOKUP($A21,'mat2'!$A$1:$BE$400,G$1,FALSE)</f>
        <v>1633</v>
      </c>
      <c r="H21" s="34">
        <f>IF(VLOOKUP($A21,'mat2'!$A$1:$BE$400,H$1,FALSE)=0,1,VLOOKUP($A21,'mat2'!$A$1:$BE$400,H$1,FALSE))</f>
        <v>5</v>
      </c>
      <c r="I21" s="206" t="str">
        <f t="shared" si="5"/>
        <v>20112    6 左側方境界###左側方境界
#-------VP--------VS-------RHO-----WIDTH
1.63300E+3   163.800    1.9000    5.0000
#---+----+----+----+----+----+----+----+----+----+----+----+----+----+----+----+</v>
      </c>
      <c r="J21" s="206">
        <f t="shared" si="2"/>
        <v>0</v>
      </c>
      <c r="K21" s="209" t="str">
        <f t="shared" si="6"/>
        <v>20112    6 左側方境界###左側方境界</v>
      </c>
      <c r="L21" s="207" t="str">
        <f t="shared" si="3"/>
        <v>1.63300E+3   163.800    1.9000    5.0000</v>
      </c>
      <c r="S21" s="132"/>
      <c r="T21" s="132"/>
    </row>
    <row r="22" spans="1:20">
      <c r="A22">
        <f t="shared" si="4"/>
        <v>91</v>
      </c>
      <c r="B22" s="136">
        <f t="shared" si="0"/>
        <v>13</v>
      </c>
      <c r="C22" s="3">
        <f>VLOOKUP($A22,'mat2'!$A$1:$BE$400,C$1,FALSE)</f>
        <v>20113</v>
      </c>
      <c r="D22" s="3" t="str">
        <f>VLOOKUP($A22,'mat2'!$A$1:$BE$400,D$1,FALSE)</f>
        <v>左側方境界</v>
      </c>
      <c r="E22" s="34">
        <f>VLOOKUP($A22,'mat2'!$A$1:$BE$400,E$1,FALSE)</f>
        <v>1.9</v>
      </c>
      <c r="F22" s="66">
        <f>VLOOKUP($A22,'mat2'!$A$1:$BE$400,F$1,FALSE)</f>
        <v>163.80000000000001</v>
      </c>
      <c r="G22" s="46">
        <f>VLOOKUP($A22,'mat2'!$A$1:$BE$400,G$1,FALSE)</f>
        <v>1633</v>
      </c>
      <c r="H22" s="34">
        <f>IF(VLOOKUP($A22,'mat2'!$A$1:$BE$400,H$1,FALSE)=0,1,VLOOKUP($A22,'mat2'!$A$1:$BE$400,H$1,FALSE))</f>
        <v>5</v>
      </c>
      <c r="I22" s="206" t="str">
        <f t="shared" si="5"/>
        <v>20113    6 左側方境界###左側方境界
#-------VP--------VS-------RHO-----WIDTH
1.63300E+3   163.800    1.9000    5.0000
#---+----+----+----+----+----+----+----+----+----+----+----+----+----+----+----+</v>
      </c>
      <c r="J22" s="206">
        <f t="shared" si="2"/>
        <v>0</v>
      </c>
      <c r="K22" s="209" t="str">
        <f t="shared" si="6"/>
        <v>20113    6 左側方境界###左側方境界</v>
      </c>
      <c r="L22" s="207" t="str">
        <f t="shared" si="3"/>
        <v>1.63300E+3   163.800    1.9000    5.0000</v>
      </c>
      <c r="S22" s="132"/>
      <c r="T22" s="132"/>
    </row>
    <row r="23" spans="1:20">
      <c r="A23">
        <f t="shared" si="4"/>
        <v>92</v>
      </c>
      <c r="B23" s="136">
        <f t="shared" si="0"/>
        <v>14</v>
      </c>
      <c r="C23" s="3">
        <f>VLOOKUP($A23,'mat2'!$A$1:$BE$400,C$1,FALSE)</f>
        <v>20114</v>
      </c>
      <c r="D23" s="3" t="str">
        <f>VLOOKUP($A23,'mat2'!$A$1:$BE$400,D$1,FALSE)</f>
        <v>左側方境界</v>
      </c>
      <c r="E23" s="34">
        <f>VLOOKUP($A23,'mat2'!$A$1:$BE$400,E$1,FALSE)</f>
        <v>2</v>
      </c>
      <c r="F23" s="66">
        <f>VLOOKUP($A23,'mat2'!$A$1:$BE$400,F$1,FALSE)</f>
        <v>298.2</v>
      </c>
      <c r="G23" s="46">
        <f>VLOOKUP($A23,'mat2'!$A$1:$BE$400,G$1,FALSE)</f>
        <v>1601</v>
      </c>
      <c r="H23" s="34">
        <f>IF(VLOOKUP($A23,'mat2'!$A$1:$BE$400,H$1,FALSE)=0,1,VLOOKUP($A23,'mat2'!$A$1:$BE$400,H$1,FALSE))</f>
        <v>5</v>
      </c>
      <c r="I23" s="206" t="str">
        <f t="shared" si="5"/>
        <v>20114    6 左側方境界###左側方境界
#-------VP--------VS-------RHO-----WIDTH
1.60100E+3   298.200    2.0000    5.0000
#---+----+----+----+----+----+----+----+----+----+----+----+----+----+----+----+</v>
      </c>
      <c r="J23" s="206">
        <f t="shared" si="2"/>
        <v>0</v>
      </c>
      <c r="K23" s="209" t="str">
        <f t="shared" si="6"/>
        <v>20114    6 左側方境界###左側方境界</v>
      </c>
      <c r="L23" s="207" t="str">
        <f t="shared" si="3"/>
        <v>1.60100E+3   298.200    2.0000    5.0000</v>
      </c>
      <c r="S23" s="132"/>
      <c r="T23" s="132"/>
    </row>
    <row r="24" spans="1:20">
      <c r="A24">
        <f t="shared" si="4"/>
        <v>93</v>
      </c>
      <c r="B24" s="136">
        <f t="shared" si="0"/>
        <v>15</v>
      </c>
      <c r="C24" s="3">
        <f>VLOOKUP($A24,'mat2'!$A$1:$BE$400,C$1,FALSE)</f>
        <v>20115</v>
      </c>
      <c r="D24" s="3" t="str">
        <f>VLOOKUP($A24,'mat2'!$A$1:$BE$400,D$1,FALSE)</f>
        <v>左側方境界</v>
      </c>
      <c r="E24" s="34">
        <f>VLOOKUP($A24,'mat2'!$A$1:$BE$400,E$1,FALSE)</f>
        <v>1.7</v>
      </c>
      <c r="F24" s="66">
        <f>VLOOKUP($A24,'mat2'!$A$1:$BE$400,F$1,FALSE)</f>
        <v>141.4</v>
      </c>
      <c r="G24" s="46">
        <f>VLOOKUP($A24,'mat2'!$A$1:$BE$400,G$1,FALSE)</f>
        <v>1543</v>
      </c>
      <c r="H24" s="34">
        <f>IF(VLOOKUP($A24,'mat2'!$A$1:$BE$400,H$1,FALSE)=0,1,VLOOKUP($A24,'mat2'!$A$1:$BE$400,H$1,FALSE))</f>
        <v>5</v>
      </c>
      <c r="I24" s="206" t="str">
        <f t="shared" si="5"/>
        <v>20115    6 左側方境界###左側方境界
#-------VP--------VS-------RHO-----WIDTH
1.54300E+3   141.400    1.7000    5.0000
#---+----+----+----+----+----+----+----+----+----+----+----+----+----+----+----+</v>
      </c>
      <c r="J24" s="206">
        <f t="shared" si="2"/>
        <v>0</v>
      </c>
      <c r="K24" s="209" t="str">
        <f t="shared" si="6"/>
        <v>20115    6 左側方境界###左側方境界</v>
      </c>
      <c r="L24" s="207" t="str">
        <f t="shared" si="3"/>
        <v>1.54300E+3   141.400    1.7000    5.0000</v>
      </c>
      <c r="S24" s="132"/>
      <c r="T24" s="132"/>
    </row>
    <row r="25" spans="1:20">
      <c r="A25">
        <f t="shared" si="4"/>
        <v>94</v>
      </c>
      <c r="B25" s="136">
        <f t="shared" si="0"/>
        <v>16</v>
      </c>
      <c r="C25" s="3">
        <f>VLOOKUP($A25,'mat2'!$A$1:$BE$400,C$1,FALSE)</f>
        <v>20116</v>
      </c>
      <c r="D25" s="3" t="str">
        <f>VLOOKUP($A25,'mat2'!$A$1:$BE$400,D$1,FALSE)</f>
        <v>左側方境界</v>
      </c>
      <c r="E25" s="34">
        <f>VLOOKUP($A25,'mat2'!$A$1:$BE$400,E$1,FALSE)</f>
        <v>1.7</v>
      </c>
      <c r="F25" s="66">
        <f>VLOOKUP($A25,'mat2'!$A$1:$BE$400,F$1,FALSE)</f>
        <v>141.4</v>
      </c>
      <c r="G25" s="46">
        <f>VLOOKUP($A25,'mat2'!$A$1:$BE$400,G$1,FALSE)</f>
        <v>1543</v>
      </c>
      <c r="H25" s="34">
        <f>IF(VLOOKUP($A25,'mat2'!$A$1:$BE$400,H$1,FALSE)=0,1,VLOOKUP($A25,'mat2'!$A$1:$BE$400,H$1,FALSE))</f>
        <v>5</v>
      </c>
      <c r="I25" s="206" t="str">
        <f t="shared" si="5"/>
        <v>20116    6 左側方境界###左側方境界
#-------VP--------VS-------RHO-----WIDTH
1.54300E+3   141.400    1.7000    5.0000
#---+----+----+----+----+----+----+----+----+----+----+----+----+----+----+----+</v>
      </c>
      <c r="J25" s="206">
        <f t="shared" si="2"/>
        <v>0</v>
      </c>
      <c r="K25" s="209" t="str">
        <f t="shared" si="6"/>
        <v>20116    6 左側方境界###左側方境界</v>
      </c>
      <c r="L25" s="207" t="str">
        <f t="shared" si="3"/>
        <v>1.54300E+3   141.400    1.7000    5.0000</v>
      </c>
      <c r="S25" s="132"/>
      <c r="T25" s="132"/>
    </row>
    <row r="26" spans="1:20">
      <c r="A26">
        <f t="shared" si="4"/>
        <v>95</v>
      </c>
      <c r="B26" s="136">
        <f t="shared" si="0"/>
        <v>17</v>
      </c>
      <c r="C26" s="3">
        <f>VLOOKUP($A26,'mat2'!$A$1:$BE$400,C$1,FALSE)</f>
        <v>20117</v>
      </c>
      <c r="D26" s="3" t="str">
        <f>VLOOKUP($A26,'mat2'!$A$1:$BE$400,D$1,FALSE)</f>
        <v>左側方境界</v>
      </c>
      <c r="E26" s="34">
        <f>VLOOKUP($A26,'mat2'!$A$1:$BE$400,E$1,FALSE)</f>
        <v>1.7</v>
      </c>
      <c r="F26" s="66">
        <f>VLOOKUP($A26,'mat2'!$A$1:$BE$400,F$1,FALSE)</f>
        <v>141.4</v>
      </c>
      <c r="G26" s="46">
        <f>VLOOKUP($A26,'mat2'!$A$1:$BE$400,G$1,FALSE)</f>
        <v>1543</v>
      </c>
      <c r="H26" s="34">
        <f>IF(VLOOKUP($A26,'mat2'!$A$1:$BE$400,H$1,FALSE)=0,1,VLOOKUP($A26,'mat2'!$A$1:$BE$400,H$1,FALSE))</f>
        <v>5</v>
      </c>
      <c r="I26" s="206" t="str">
        <f t="shared" si="5"/>
        <v>20117    6 左側方境界###左側方境界
#-------VP--------VS-------RHO-----WIDTH
1.54300E+3   141.400    1.7000    5.0000
#---+----+----+----+----+----+----+----+----+----+----+----+----+----+----+----+</v>
      </c>
      <c r="J26" s="206">
        <f t="shared" si="2"/>
        <v>0</v>
      </c>
      <c r="K26" s="209" t="str">
        <f t="shared" si="6"/>
        <v>20117    6 左側方境界###左側方境界</v>
      </c>
      <c r="L26" s="207" t="str">
        <f t="shared" si="3"/>
        <v>1.54300E+3   141.400    1.7000    5.0000</v>
      </c>
      <c r="S26" s="132"/>
      <c r="T26" s="132"/>
    </row>
    <row r="27" spans="1:20">
      <c r="A27">
        <f t="shared" si="4"/>
        <v>96</v>
      </c>
      <c r="B27" s="136">
        <f t="shared" si="0"/>
        <v>18</v>
      </c>
      <c r="C27" s="3">
        <f>VLOOKUP($A27,'mat2'!$A$1:$BE$400,C$1,FALSE)</f>
        <v>20201</v>
      </c>
      <c r="D27" s="3" t="str">
        <f>VLOOKUP($A27,'mat2'!$A$1:$BE$400,D$1,FALSE)</f>
        <v>右側方境界</v>
      </c>
      <c r="E27" s="34">
        <f>VLOOKUP($A27,'mat2'!$A$1:$BE$400,E$1,FALSE)</f>
        <v>1.8</v>
      </c>
      <c r="F27" s="66">
        <f>VLOOKUP($A27,'mat2'!$A$1:$BE$400,F$1,FALSE)</f>
        <v>99.83</v>
      </c>
      <c r="G27" s="46">
        <f>VLOOKUP($A27,'mat2'!$A$1:$BE$400,G$1,FALSE)</f>
        <v>198.2</v>
      </c>
      <c r="H27" s="34">
        <f>IF(VLOOKUP($A27,'mat2'!$A$1:$BE$400,H$1,FALSE)=0,1,VLOOKUP($A27,'mat2'!$A$1:$BE$400,H$1,FALSE))</f>
        <v>5</v>
      </c>
      <c r="I27" s="206" t="str">
        <f t="shared" si="5"/>
        <v>20201    6 右側方境界###右側方境界
#-------VP--------VS-------RHO-----WIDTH
1.98200E+2    99.830    1.8000    5.0000
#---+----+----+----+----+----+----+----+----+----+----+----+----+----+----+----+</v>
      </c>
      <c r="J27" s="206">
        <f t="shared" si="2"/>
        <v>0</v>
      </c>
      <c r="K27" s="209" t="str">
        <f t="shared" si="6"/>
        <v>20201    6 右側方境界###右側方境界</v>
      </c>
      <c r="L27" s="207" t="str">
        <f t="shared" si="3"/>
        <v>1.98200E+2    99.830    1.8000    5.0000</v>
      </c>
      <c r="S27" s="132"/>
      <c r="T27" s="132"/>
    </row>
    <row r="28" spans="1:20">
      <c r="A28">
        <f t="shared" si="4"/>
        <v>97</v>
      </c>
      <c r="B28" s="136">
        <f t="shared" si="0"/>
        <v>19</v>
      </c>
      <c r="C28" s="3">
        <f>VLOOKUP($A28,'mat2'!$A$1:$BE$400,C$1,FALSE)</f>
        <v>20202</v>
      </c>
      <c r="D28" s="3" t="str">
        <f>VLOOKUP($A28,'mat2'!$A$1:$BE$400,D$1,FALSE)</f>
        <v>右側方境界</v>
      </c>
      <c r="E28" s="34">
        <f>VLOOKUP($A28,'mat2'!$A$1:$BE$400,E$1,FALSE)</f>
        <v>1.8</v>
      </c>
      <c r="F28" s="66">
        <f>VLOOKUP($A28,'mat2'!$A$1:$BE$400,F$1,FALSE)</f>
        <v>130.9</v>
      </c>
      <c r="G28" s="46">
        <f>VLOOKUP($A28,'mat2'!$A$1:$BE$400,G$1,FALSE)</f>
        <v>259.8</v>
      </c>
      <c r="H28" s="34">
        <f>IF(VLOOKUP($A28,'mat2'!$A$1:$BE$400,H$1,FALSE)=0,1,VLOOKUP($A28,'mat2'!$A$1:$BE$400,H$1,FALSE))</f>
        <v>5</v>
      </c>
      <c r="I28" s="206" t="str">
        <f t="shared" si="5"/>
        <v>20202    6 右側方境界###右側方境界
#-------VP--------VS-------RHO-----WIDTH
2.59800E+2   130.900    1.8000    5.0000
#---+----+----+----+----+----+----+----+----+----+----+----+----+----+----+----+</v>
      </c>
      <c r="J28" s="206">
        <f t="shared" si="2"/>
        <v>0</v>
      </c>
      <c r="K28" s="209" t="str">
        <f t="shared" si="6"/>
        <v>20202    6 右側方境界###右側方境界</v>
      </c>
      <c r="L28" s="207" t="str">
        <f t="shared" si="3"/>
        <v>2.59800E+2   130.900    1.8000    5.0000</v>
      </c>
      <c r="S28" s="132"/>
      <c r="T28" s="132"/>
    </row>
    <row r="29" spans="1:20">
      <c r="A29">
        <f t="shared" si="4"/>
        <v>98</v>
      </c>
      <c r="B29" s="136">
        <f t="shared" si="0"/>
        <v>20</v>
      </c>
      <c r="C29" s="3">
        <f>VLOOKUP($A29,'mat2'!$A$1:$BE$400,C$1,FALSE)</f>
        <v>20203</v>
      </c>
      <c r="D29" s="3" t="str">
        <f>VLOOKUP($A29,'mat2'!$A$1:$BE$400,D$1,FALSE)</f>
        <v>右側方境界</v>
      </c>
      <c r="E29" s="34">
        <f>VLOOKUP($A29,'mat2'!$A$1:$BE$400,E$1,FALSE)</f>
        <v>1.8</v>
      </c>
      <c r="F29" s="66">
        <f>VLOOKUP($A29,'mat2'!$A$1:$BE$400,F$1,FALSE)</f>
        <v>148.30000000000001</v>
      </c>
      <c r="G29" s="46">
        <f>VLOOKUP($A29,'mat2'!$A$1:$BE$400,G$1,FALSE)</f>
        <v>294.3</v>
      </c>
      <c r="H29" s="34">
        <f>IF(VLOOKUP($A29,'mat2'!$A$1:$BE$400,H$1,FALSE)=0,1,VLOOKUP($A29,'mat2'!$A$1:$BE$400,H$1,FALSE))</f>
        <v>5</v>
      </c>
      <c r="I29" s="206" t="str">
        <f t="shared" si="5"/>
        <v>20203    6 右側方境界###右側方境界
#-------VP--------VS-------RHO-----WIDTH
2.94300E+2   148.300    1.8000    5.0000
#---+----+----+----+----+----+----+----+----+----+----+----+----+----+----+----+</v>
      </c>
      <c r="J29" s="206">
        <f t="shared" si="2"/>
        <v>0</v>
      </c>
      <c r="K29" s="209" t="str">
        <f t="shared" si="6"/>
        <v>20203    6 右側方境界###右側方境界</v>
      </c>
      <c r="L29" s="207" t="str">
        <f t="shared" si="3"/>
        <v>2.94300E+2   148.300    1.8000    5.0000</v>
      </c>
      <c r="S29" s="132"/>
      <c r="T29" s="132"/>
    </row>
    <row r="30" spans="1:20">
      <c r="A30">
        <f t="shared" si="4"/>
        <v>99</v>
      </c>
      <c r="B30" s="136">
        <f t="shared" si="0"/>
        <v>21</v>
      </c>
      <c r="C30" s="3">
        <f>VLOOKUP($A30,'mat2'!$A$1:$BE$400,C$1,FALSE)</f>
        <v>20204</v>
      </c>
      <c r="D30" s="3" t="str">
        <f>VLOOKUP($A30,'mat2'!$A$1:$BE$400,D$1,FALSE)</f>
        <v>右側方境界</v>
      </c>
      <c r="E30" s="34">
        <f>VLOOKUP($A30,'mat2'!$A$1:$BE$400,E$1,FALSE)</f>
        <v>1.8</v>
      </c>
      <c r="F30" s="66">
        <f>VLOOKUP($A30,'mat2'!$A$1:$BE$400,F$1,FALSE)</f>
        <v>156.9</v>
      </c>
      <c r="G30" s="46">
        <f>VLOOKUP($A30,'mat2'!$A$1:$BE$400,G$1,FALSE)</f>
        <v>1658</v>
      </c>
      <c r="H30" s="34">
        <f>IF(VLOOKUP($A30,'mat2'!$A$1:$BE$400,H$1,FALSE)=0,1,VLOOKUP($A30,'mat2'!$A$1:$BE$400,H$1,FALSE))</f>
        <v>5</v>
      </c>
      <c r="I30" s="206" t="str">
        <f t="shared" si="5"/>
        <v>20204    6 右側方境界###右側方境界
#-------VP--------VS-------RHO-----WIDTH
1.65800E+3   156.900    1.8000    5.0000
#---+----+----+----+----+----+----+----+----+----+----+----+----+----+----+----+</v>
      </c>
      <c r="J30" s="206">
        <f t="shared" si="2"/>
        <v>0</v>
      </c>
      <c r="K30" s="209" t="str">
        <f t="shared" si="6"/>
        <v>20204    6 右側方境界###右側方境界</v>
      </c>
      <c r="L30" s="207" t="str">
        <f t="shared" si="3"/>
        <v>1.65800E+3   156.900    1.8000    5.0000</v>
      </c>
      <c r="S30" s="132"/>
      <c r="T30" s="132"/>
    </row>
    <row r="31" spans="1:20">
      <c r="A31">
        <f t="shared" si="4"/>
        <v>100</v>
      </c>
      <c r="B31" s="136">
        <f t="shared" si="0"/>
        <v>22</v>
      </c>
      <c r="C31" s="3">
        <f>VLOOKUP($A31,'mat2'!$A$1:$BE$400,C$1,FALSE)</f>
        <v>20205</v>
      </c>
      <c r="D31" s="3" t="str">
        <f>VLOOKUP($A31,'mat2'!$A$1:$BE$400,D$1,FALSE)</f>
        <v>右側方境界</v>
      </c>
      <c r="E31" s="34">
        <f>VLOOKUP($A31,'mat2'!$A$1:$BE$400,E$1,FALSE)</f>
        <v>1.8</v>
      </c>
      <c r="F31" s="66">
        <f>VLOOKUP($A31,'mat2'!$A$1:$BE$400,F$1,FALSE)</f>
        <v>160.9</v>
      </c>
      <c r="G31" s="46">
        <f>VLOOKUP($A31,'mat2'!$A$1:$BE$400,G$1,FALSE)</f>
        <v>1658</v>
      </c>
      <c r="H31" s="34">
        <f>IF(VLOOKUP($A31,'mat2'!$A$1:$BE$400,H$1,FALSE)=0,1,VLOOKUP($A31,'mat2'!$A$1:$BE$400,H$1,FALSE))</f>
        <v>5</v>
      </c>
      <c r="I31" s="206" t="str">
        <f t="shared" si="5"/>
        <v>20205    6 右側方境界###右側方境界
#-------VP--------VS-------RHO-----WIDTH
1.65800E+3   160.900    1.8000    5.0000
#---+----+----+----+----+----+----+----+----+----+----+----+----+----+----+----+</v>
      </c>
      <c r="J31" s="206">
        <f t="shared" si="2"/>
        <v>0</v>
      </c>
      <c r="K31" s="209" t="str">
        <f t="shared" si="6"/>
        <v>20205    6 右側方境界###右側方境界</v>
      </c>
      <c r="L31" s="207" t="str">
        <f t="shared" si="3"/>
        <v>1.65800E+3   160.900    1.8000    5.0000</v>
      </c>
      <c r="S31" s="132"/>
      <c r="T31" s="132"/>
    </row>
    <row r="32" spans="1:20">
      <c r="A32">
        <f t="shared" si="4"/>
        <v>101</v>
      </c>
      <c r="B32" s="136">
        <f t="shared" si="0"/>
        <v>23</v>
      </c>
      <c r="C32" s="3">
        <f>VLOOKUP($A32,'mat2'!$A$1:$BE$400,C$1,FALSE)</f>
        <v>20206</v>
      </c>
      <c r="D32" s="3" t="str">
        <f>VLOOKUP($A32,'mat2'!$A$1:$BE$400,D$1,FALSE)</f>
        <v>右側方境界</v>
      </c>
      <c r="E32" s="34">
        <f>VLOOKUP($A32,'mat2'!$A$1:$BE$400,E$1,FALSE)</f>
        <v>1.8</v>
      </c>
      <c r="F32" s="66">
        <f>VLOOKUP($A32,'mat2'!$A$1:$BE$400,F$1,FALSE)</f>
        <v>165.2</v>
      </c>
      <c r="G32" s="46">
        <f>VLOOKUP($A32,'mat2'!$A$1:$BE$400,G$1,FALSE)</f>
        <v>1659</v>
      </c>
      <c r="H32" s="34">
        <f>IF(VLOOKUP($A32,'mat2'!$A$1:$BE$400,H$1,FALSE)=0,1,VLOOKUP($A32,'mat2'!$A$1:$BE$400,H$1,FALSE))</f>
        <v>5</v>
      </c>
      <c r="I32" s="206" t="str">
        <f t="shared" si="5"/>
        <v>20206    6 右側方境界###右側方境界
#-------VP--------VS-------RHO-----WIDTH
1.65900E+3   165.200    1.8000    5.0000
#---+----+----+----+----+----+----+----+----+----+----+----+----+----+----+----+</v>
      </c>
      <c r="J32" s="206">
        <f t="shared" si="2"/>
        <v>0</v>
      </c>
      <c r="K32" s="209" t="str">
        <f t="shared" si="6"/>
        <v>20206    6 右側方境界###右側方境界</v>
      </c>
      <c r="L32" s="207" t="str">
        <f t="shared" si="3"/>
        <v>1.65900E+3   165.200    1.8000    5.0000</v>
      </c>
      <c r="S32" s="132"/>
      <c r="T32" s="132"/>
    </row>
    <row r="33" spans="1:20">
      <c r="A33">
        <f t="shared" si="4"/>
        <v>102</v>
      </c>
      <c r="B33" s="136">
        <f t="shared" si="0"/>
        <v>24</v>
      </c>
      <c r="C33" s="3">
        <f>VLOOKUP($A33,'mat2'!$A$1:$BE$400,C$1,FALSE)</f>
        <v>20207</v>
      </c>
      <c r="D33" s="3" t="str">
        <f>VLOOKUP($A33,'mat2'!$A$1:$BE$400,D$1,FALSE)</f>
        <v>右側方境界</v>
      </c>
      <c r="E33" s="34">
        <f>VLOOKUP($A33,'mat2'!$A$1:$BE$400,E$1,FALSE)</f>
        <v>1.8</v>
      </c>
      <c r="F33" s="66">
        <f>VLOOKUP($A33,'mat2'!$A$1:$BE$400,F$1,FALSE)</f>
        <v>169.1</v>
      </c>
      <c r="G33" s="46">
        <f>VLOOKUP($A33,'mat2'!$A$1:$BE$400,G$1,FALSE)</f>
        <v>1660</v>
      </c>
      <c r="H33" s="34">
        <f>IF(VLOOKUP($A33,'mat2'!$A$1:$BE$400,H$1,FALSE)=0,1,VLOOKUP($A33,'mat2'!$A$1:$BE$400,H$1,FALSE))</f>
        <v>5</v>
      </c>
      <c r="I33" s="206" t="str">
        <f t="shared" si="5"/>
        <v>20207    6 右側方境界###右側方境界
#-------VP--------VS-------RHO-----WIDTH
1.66000E+3   169.100    1.8000    5.0000
#---+----+----+----+----+----+----+----+----+----+----+----+----+----+----+----+</v>
      </c>
      <c r="J33" s="206">
        <f t="shared" si="2"/>
        <v>0</v>
      </c>
      <c r="K33" s="209" t="str">
        <f t="shared" si="6"/>
        <v>20207    6 右側方境界###右側方境界</v>
      </c>
      <c r="L33" s="207" t="str">
        <f t="shared" si="3"/>
        <v>1.66000E+3   169.100    1.8000    5.0000</v>
      </c>
      <c r="S33" s="132"/>
      <c r="T33" s="132"/>
    </row>
    <row r="34" spans="1:20">
      <c r="A34">
        <f t="shared" si="4"/>
        <v>103</v>
      </c>
      <c r="B34" s="136">
        <f t="shared" si="0"/>
        <v>25</v>
      </c>
      <c r="C34" s="3">
        <f>VLOOKUP($A34,'mat2'!$A$1:$BE$400,C$1,FALSE)</f>
        <v>20208</v>
      </c>
      <c r="D34" s="3" t="str">
        <f>VLOOKUP($A34,'mat2'!$A$1:$BE$400,D$1,FALSE)</f>
        <v>右側方境界</v>
      </c>
      <c r="E34" s="34">
        <f>VLOOKUP($A34,'mat2'!$A$1:$BE$400,E$1,FALSE)</f>
        <v>1.8</v>
      </c>
      <c r="F34" s="66">
        <f>VLOOKUP($A34,'mat2'!$A$1:$BE$400,F$1,FALSE)</f>
        <v>172.8</v>
      </c>
      <c r="G34" s="46">
        <f>VLOOKUP($A34,'mat2'!$A$1:$BE$400,G$1,FALSE)</f>
        <v>1660</v>
      </c>
      <c r="H34" s="34">
        <f>IF(VLOOKUP($A34,'mat2'!$A$1:$BE$400,H$1,FALSE)=0,1,VLOOKUP($A34,'mat2'!$A$1:$BE$400,H$1,FALSE))</f>
        <v>5</v>
      </c>
      <c r="I34" s="206" t="str">
        <f t="shared" si="5"/>
        <v>20208    6 右側方境界###右側方境界
#-------VP--------VS-------RHO-----WIDTH
1.66000E+3   172.800    1.8000    5.0000
#---+----+----+----+----+----+----+----+----+----+----+----+----+----+----+----+</v>
      </c>
      <c r="J34" s="206">
        <f t="shared" si="2"/>
        <v>0</v>
      </c>
      <c r="K34" s="209" t="str">
        <f t="shared" si="6"/>
        <v>20208    6 右側方境界###右側方境界</v>
      </c>
      <c r="L34" s="207" t="str">
        <f t="shared" si="3"/>
        <v>1.66000E+3   172.800    1.8000    5.0000</v>
      </c>
      <c r="S34" s="132"/>
      <c r="T34" s="132"/>
    </row>
    <row r="35" spans="1:20">
      <c r="A35">
        <f t="shared" si="4"/>
        <v>104</v>
      </c>
      <c r="B35" s="136">
        <f t="shared" si="0"/>
        <v>26</v>
      </c>
      <c r="C35" s="3">
        <f>VLOOKUP($A35,'mat2'!$A$1:$BE$400,C$1,FALSE)</f>
        <v>20209</v>
      </c>
      <c r="D35" s="3" t="str">
        <f>VLOOKUP($A35,'mat2'!$A$1:$BE$400,D$1,FALSE)</f>
        <v>右側方境界</v>
      </c>
      <c r="E35" s="34">
        <f>VLOOKUP($A35,'mat2'!$A$1:$BE$400,E$1,FALSE)</f>
        <v>1.8</v>
      </c>
      <c r="F35" s="66">
        <f>VLOOKUP($A35,'mat2'!$A$1:$BE$400,F$1,FALSE)</f>
        <v>176.2</v>
      </c>
      <c r="G35" s="46">
        <f>VLOOKUP($A35,'mat2'!$A$1:$BE$400,G$1,FALSE)</f>
        <v>1661</v>
      </c>
      <c r="H35" s="34">
        <f>IF(VLOOKUP($A35,'mat2'!$A$1:$BE$400,H$1,FALSE)=0,1,VLOOKUP($A35,'mat2'!$A$1:$BE$400,H$1,FALSE))</f>
        <v>5</v>
      </c>
      <c r="I35" s="206" t="str">
        <f t="shared" si="5"/>
        <v>20209    6 右側方境界###右側方境界
#-------VP--------VS-------RHO-----WIDTH
1.66100E+3   176.200    1.8000    5.0000
#---+----+----+----+----+----+----+----+----+----+----+----+----+----+----+----+</v>
      </c>
      <c r="J35" s="206">
        <f t="shared" si="2"/>
        <v>0</v>
      </c>
      <c r="K35" s="209" t="str">
        <f t="shared" si="6"/>
        <v>20209    6 右側方境界###右側方境界</v>
      </c>
      <c r="L35" s="207" t="str">
        <f t="shared" si="3"/>
        <v>1.66100E+3   176.200    1.8000    5.0000</v>
      </c>
      <c r="S35" s="132"/>
      <c r="T35" s="132"/>
    </row>
    <row r="36" spans="1:20">
      <c r="A36">
        <f t="shared" si="4"/>
        <v>105</v>
      </c>
      <c r="B36" s="136">
        <f t="shared" si="0"/>
        <v>27</v>
      </c>
      <c r="C36" s="3">
        <f>VLOOKUP($A36,'mat2'!$A$1:$BE$400,C$1,FALSE)</f>
        <v>20210</v>
      </c>
      <c r="D36" s="3" t="str">
        <f>VLOOKUP($A36,'mat2'!$A$1:$BE$400,D$1,FALSE)</f>
        <v>右側方境界</v>
      </c>
      <c r="E36" s="34">
        <f>VLOOKUP($A36,'mat2'!$A$1:$BE$400,E$1,FALSE)</f>
        <v>1.8</v>
      </c>
      <c r="F36" s="66">
        <f>VLOOKUP($A36,'mat2'!$A$1:$BE$400,F$1,FALSE)</f>
        <v>179.2</v>
      </c>
      <c r="G36" s="46">
        <f>VLOOKUP($A36,'mat2'!$A$1:$BE$400,G$1,FALSE)</f>
        <v>1661</v>
      </c>
      <c r="H36" s="34">
        <f>IF(VLOOKUP($A36,'mat2'!$A$1:$BE$400,H$1,FALSE)=0,1,VLOOKUP($A36,'mat2'!$A$1:$BE$400,H$1,FALSE))</f>
        <v>5</v>
      </c>
      <c r="I36" s="206" t="str">
        <f t="shared" si="5"/>
        <v>20210    6 右側方境界###右側方境界
#-------VP--------VS-------RHO-----WIDTH
1.66100E+3   179.200    1.8000    5.0000
#---+----+----+----+----+----+----+----+----+----+----+----+----+----+----+----+</v>
      </c>
      <c r="J36" s="206">
        <f t="shared" si="2"/>
        <v>0</v>
      </c>
      <c r="K36" s="209" t="str">
        <f t="shared" si="6"/>
        <v>20210    6 右側方境界###右側方境界</v>
      </c>
      <c r="L36" s="207" t="str">
        <f t="shared" si="3"/>
        <v>1.66100E+3   179.200    1.8000    5.0000</v>
      </c>
      <c r="S36" s="132"/>
      <c r="T36" s="132"/>
    </row>
    <row r="37" spans="1:20">
      <c r="A37">
        <f t="shared" si="4"/>
        <v>106</v>
      </c>
      <c r="B37" s="136">
        <f t="shared" si="0"/>
        <v>28</v>
      </c>
      <c r="C37" s="3">
        <f>VLOOKUP($A37,'mat2'!$A$1:$BE$400,C$1,FALSE)</f>
        <v>20211</v>
      </c>
      <c r="D37" s="3" t="str">
        <f>VLOOKUP($A37,'mat2'!$A$1:$BE$400,D$1,FALSE)</f>
        <v>右側方境界</v>
      </c>
      <c r="E37" s="34">
        <f>VLOOKUP($A37,'mat2'!$A$1:$BE$400,E$1,FALSE)</f>
        <v>1.8</v>
      </c>
      <c r="F37" s="66">
        <f>VLOOKUP($A37,'mat2'!$A$1:$BE$400,F$1,FALSE)</f>
        <v>181.8</v>
      </c>
      <c r="G37" s="46">
        <f>VLOOKUP($A37,'mat2'!$A$1:$BE$400,G$1,FALSE)</f>
        <v>1661</v>
      </c>
      <c r="H37" s="34">
        <f>IF(VLOOKUP($A37,'mat2'!$A$1:$BE$400,H$1,FALSE)=0,1,VLOOKUP($A37,'mat2'!$A$1:$BE$400,H$1,FALSE))</f>
        <v>5</v>
      </c>
      <c r="I37" s="206" t="str">
        <f t="shared" si="5"/>
        <v>20211    6 右側方境界###右側方境界
#-------VP--------VS-------RHO-----WIDTH
1.66100E+3   181.800    1.8000    5.0000
#---+----+----+----+----+----+----+----+----+----+----+----+----+----+----+----+</v>
      </c>
      <c r="J37" s="206">
        <f t="shared" si="2"/>
        <v>0</v>
      </c>
      <c r="K37" s="209" t="str">
        <f t="shared" si="6"/>
        <v>20211    6 右側方境界###右側方境界</v>
      </c>
      <c r="L37" s="207" t="str">
        <f t="shared" si="3"/>
        <v>1.66100E+3   181.800    1.8000    5.0000</v>
      </c>
      <c r="S37" s="132"/>
      <c r="T37" s="132"/>
    </row>
    <row r="38" spans="1:20">
      <c r="A38">
        <f t="shared" si="4"/>
        <v>107</v>
      </c>
      <c r="B38" s="136">
        <f t="shared" si="0"/>
        <v>29</v>
      </c>
      <c r="C38" s="3">
        <f>VLOOKUP($A38,'mat2'!$A$1:$BE$400,C$1,FALSE)</f>
        <v>20212</v>
      </c>
      <c r="D38" s="3" t="str">
        <f>VLOOKUP($A38,'mat2'!$A$1:$BE$400,D$1,FALSE)</f>
        <v>右側方境界</v>
      </c>
      <c r="E38" s="34">
        <f>VLOOKUP($A38,'mat2'!$A$1:$BE$400,E$1,FALSE)</f>
        <v>1.8</v>
      </c>
      <c r="F38" s="66">
        <f>VLOOKUP($A38,'mat2'!$A$1:$BE$400,F$1,FALSE)</f>
        <v>184.3</v>
      </c>
      <c r="G38" s="46">
        <f>VLOOKUP($A38,'mat2'!$A$1:$BE$400,G$1,FALSE)</f>
        <v>1662</v>
      </c>
      <c r="H38" s="34">
        <f>IF(VLOOKUP($A38,'mat2'!$A$1:$BE$400,H$1,FALSE)=0,1,VLOOKUP($A38,'mat2'!$A$1:$BE$400,H$1,FALSE))</f>
        <v>5</v>
      </c>
      <c r="I38" s="206" t="str">
        <f t="shared" si="5"/>
        <v>20212    6 右側方境界###右側方境界
#-------VP--------VS-------RHO-----WIDTH
1.66200E+3   184.300    1.8000    5.0000
#---+----+----+----+----+----+----+----+----+----+----+----+----+----+----+----+</v>
      </c>
      <c r="J38" s="206">
        <f t="shared" si="2"/>
        <v>0</v>
      </c>
      <c r="K38" s="209" t="str">
        <f t="shared" si="6"/>
        <v>20212    6 右側方境界###右側方境界</v>
      </c>
      <c r="L38" s="207" t="str">
        <f t="shared" si="3"/>
        <v>1.66200E+3   184.300    1.8000    5.0000</v>
      </c>
      <c r="S38" s="132"/>
      <c r="T38" s="132"/>
    </row>
    <row r="39" spans="1:20">
      <c r="A39">
        <f t="shared" si="4"/>
        <v>108</v>
      </c>
      <c r="B39" s="136">
        <f t="shared" si="0"/>
        <v>30</v>
      </c>
      <c r="C39" s="3">
        <f>VLOOKUP($A39,'mat2'!$A$1:$BE$400,C$1,FALSE)</f>
        <v>20213</v>
      </c>
      <c r="D39" s="3" t="str">
        <f>VLOOKUP($A39,'mat2'!$A$1:$BE$400,D$1,FALSE)</f>
        <v>右側方境界</v>
      </c>
      <c r="E39" s="34">
        <f>VLOOKUP($A39,'mat2'!$A$1:$BE$400,E$1,FALSE)</f>
        <v>1.8</v>
      </c>
      <c r="F39" s="66">
        <f>VLOOKUP($A39,'mat2'!$A$1:$BE$400,F$1,FALSE)</f>
        <v>186.7</v>
      </c>
      <c r="G39" s="46">
        <f>VLOOKUP($A39,'mat2'!$A$1:$BE$400,G$1,FALSE)</f>
        <v>1662</v>
      </c>
      <c r="H39" s="34">
        <f>IF(VLOOKUP($A39,'mat2'!$A$1:$BE$400,H$1,FALSE)=0,1,VLOOKUP($A39,'mat2'!$A$1:$BE$400,H$1,FALSE))</f>
        <v>5</v>
      </c>
      <c r="I39" s="206" t="str">
        <f t="shared" si="5"/>
        <v>20213    6 右側方境界###右側方境界
#-------VP--------VS-------RHO-----WIDTH
1.66200E+3   186.700    1.8000    5.0000
#---+----+----+----+----+----+----+----+----+----+----+----+----+----+----+----+</v>
      </c>
      <c r="J39" s="206">
        <f t="shared" si="2"/>
        <v>0</v>
      </c>
      <c r="K39" s="209" t="str">
        <f t="shared" si="6"/>
        <v>20213    6 右側方境界###右側方境界</v>
      </c>
      <c r="L39" s="207" t="str">
        <f t="shared" si="3"/>
        <v>1.66200E+3   186.700    1.8000    5.0000</v>
      </c>
      <c r="S39" s="132"/>
      <c r="T39" s="132"/>
    </row>
    <row r="40" spans="1:20">
      <c r="A40">
        <f t="shared" si="4"/>
        <v>109</v>
      </c>
      <c r="B40" s="136">
        <f t="shared" si="0"/>
        <v>31</v>
      </c>
      <c r="C40" s="3">
        <f>VLOOKUP($A40,'mat2'!$A$1:$BE$400,C$1,FALSE)</f>
        <v>20214</v>
      </c>
      <c r="D40" s="3" t="str">
        <f>VLOOKUP($A40,'mat2'!$A$1:$BE$400,D$1,FALSE)</f>
        <v>右側方境界</v>
      </c>
      <c r="E40" s="34">
        <f>VLOOKUP($A40,'mat2'!$A$1:$BE$400,E$1,FALSE)</f>
        <v>1.8</v>
      </c>
      <c r="F40" s="66">
        <f>VLOOKUP($A40,'mat2'!$A$1:$BE$400,F$1,FALSE)</f>
        <v>189</v>
      </c>
      <c r="G40" s="46">
        <f>VLOOKUP($A40,'mat2'!$A$1:$BE$400,G$1,FALSE)</f>
        <v>1662</v>
      </c>
      <c r="H40" s="34">
        <f>IF(VLOOKUP($A40,'mat2'!$A$1:$BE$400,H$1,FALSE)=0,1,VLOOKUP($A40,'mat2'!$A$1:$BE$400,H$1,FALSE))</f>
        <v>5</v>
      </c>
      <c r="I40" s="206" t="str">
        <f t="shared" si="5"/>
        <v>20214    6 右側方境界###右側方境界
#-------VP--------VS-------RHO-----WIDTH
1.66200E+3   189.000    1.8000    5.0000
#---+----+----+----+----+----+----+----+----+----+----+----+----+----+----+----+</v>
      </c>
      <c r="J40" s="206">
        <f t="shared" si="2"/>
        <v>0</v>
      </c>
      <c r="K40" s="209" t="str">
        <f t="shared" si="6"/>
        <v>20214    6 右側方境界###右側方境界</v>
      </c>
      <c r="L40" s="207" t="str">
        <f t="shared" si="3"/>
        <v>1.66200E+3   189.000    1.8000    5.0000</v>
      </c>
      <c r="S40" s="132"/>
      <c r="T40" s="132"/>
    </row>
    <row r="41" spans="1:20">
      <c r="A41">
        <f t="shared" si="4"/>
        <v>110</v>
      </c>
      <c r="B41" s="136">
        <f t="shared" si="0"/>
        <v>32</v>
      </c>
      <c r="C41" s="3">
        <f>VLOOKUP($A41,'mat2'!$A$1:$BE$400,C$1,FALSE)</f>
        <v>20215</v>
      </c>
      <c r="D41" s="3" t="str">
        <f>VLOOKUP($A41,'mat2'!$A$1:$BE$400,D$1,FALSE)</f>
        <v>右側方境界</v>
      </c>
      <c r="E41" s="34">
        <f>VLOOKUP($A41,'mat2'!$A$1:$BE$400,E$1,FALSE)</f>
        <v>1.8</v>
      </c>
      <c r="F41" s="66">
        <f>VLOOKUP($A41,'mat2'!$A$1:$BE$400,F$1,FALSE)</f>
        <v>191.2</v>
      </c>
      <c r="G41" s="46">
        <f>VLOOKUP($A41,'mat2'!$A$1:$BE$400,G$1,FALSE)</f>
        <v>1663</v>
      </c>
      <c r="H41" s="34">
        <f>IF(VLOOKUP($A41,'mat2'!$A$1:$BE$400,H$1,FALSE)=0,1,VLOOKUP($A41,'mat2'!$A$1:$BE$400,H$1,FALSE))</f>
        <v>5</v>
      </c>
      <c r="I41" s="206" t="str">
        <f t="shared" si="5"/>
        <v>20215    6 右側方境界###右側方境界
#-------VP--------VS-------RHO-----WIDTH
1.66300E+3   191.200    1.8000    5.0000
#---+----+----+----+----+----+----+----+----+----+----+----+----+----+----+----+</v>
      </c>
      <c r="J41" s="206">
        <f t="shared" si="2"/>
        <v>0</v>
      </c>
      <c r="K41" s="209" t="str">
        <f t="shared" si="6"/>
        <v>20215    6 右側方境界###右側方境界</v>
      </c>
      <c r="L41" s="207" t="str">
        <f t="shared" si="3"/>
        <v>1.66300E+3   191.200    1.8000    5.0000</v>
      </c>
      <c r="S41" s="132"/>
      <c r="T41" s="132"/>
    </row>
    <row r="42" spans="1:20">
      <c r="A42">
        <f t="shared" si="4"/>
        <v>111</v>
      </c>
      <c r="B42" s="136">
        <f t="shared" si="0"/>
        <v>33</v>
      </c>
      <c r="C42" s="3">
        <f>VLOOKUP($A42,'mat2'!$A$1:$BE$400,C$1,FALSE)</f>
        <v>20216</v>
      </c>
      <c r="D42" s="3" t="str">
        <f>VLOOKUP($A42,'mat2'!$A$1:$BE$400,D$1,FALSE)</f>
        <v>右側方境界</v>
      </c>
      <c r="E42" s="34">
        <f>VLOOKUP($A42,'mat2'!$A$1:$BE$400,E$1,FALSE)</f>
        <v>1.8</v>
      </c>
      <c r="F42" s="66">
        <f>VLOOKUP($A42,'mat2'!$A$1:$BE$400,F$1,FALSE)</f>
        <v>251.8</v>
      </c>
      <c r="G42" s="46">
        <f>VLOOKUP($A42,'mat2'!$A$1:$BE$400,G$1,FALSE)</f>
        <v>1673</v>
      </c>
      <c r="H42" s="34">
        <f>IF(VLOOKUP($A42,'mat2'!$A$1:$BE$400,H$1,FALSE)=0,1,VLOOKUP($A42,'mat2'!$A$1:$BE$400,H$1,FALSE))</f>
        <v>5</v>
      </c>
      <c r="I42" s="206" t="str">
        <f t="shared" si="5"/>
        <v>20216    6 右側方境界###右側方境界
#-------VP--------VS-------RHO-----WIDTH
1.67300E+3   251.800    1.8000    5.0000
#---+----+----+----+----+----+----+----+----+----+----+----+----+----+----+----+</v>
      </c>
      <c r="J42" s="206">
        <f t="shared" si="2"/>
        <v>0</v>
      </c>
      <c r="K42" s="209" t="str">
        <f t="shared" si="6"/>
        <v>20216    6 右側方境界###右側方境界</v>
      </c>
      <c r="L42" s="207" t="str">
        <f t="shared" si="3"/>
        <v>1.67300E+3   251.800    1.8000    5.0000</v>
      </c>
      <c r="S42" s="132"/>
      <c r="T42" s="132"/>
    </row>
    <row r="43" spans="1:20">
      <c r="A43">
        <f t="shared" si="4"/>
        <v>112</v>
      </c>
      <c r="B43" s="136">
        <f t="shared" si="0"/>
        <v>34</v>
      </c>
      <c r="C43" s="3">
        <f>VLOOKUP($A43,'mat2'!$A$1:$BE$400,C$1,FALSE)</f>
        <v>20217</v>
      </c>
      <c r="D43" s="3" t="str">
        <f>VLOOKUP($A43,'mat2'!$A$1:$BE$400,D$1,FALSE)</f>
        <v>右側方境界</v>
      </c>
      <c r="E43" s="34">
        <f>VLOOKUP($A43,'mat2'!$A$1:$BE$400,E$1,FALSE)</f>
        <v>1.8</v>
      </c>
      <c r="F43" s="66">
        <f>VLOOKUP($A43,'mat2'!$A$1:$BE$400,F$1,FALSE)</f>
        <v>253.9</v>
      </c>
      <c r="G43" s="46">
        <f>VLOOKUP($A43,'mat2'!$A$1:$BE$400,G$1,FALSE)</f>
        <v>1674</v>
      </c>
      <c r="H43" s="34">
        <f>IF(VLOOKUP($A43,'mat2'!$A$1:$BE$400,H$1,FALSE)=0,1,VLOOKUP($A43,'mat2'!$A$1:$BE$400,H$1,FALSE))</f>
        <v>5</v>
      </c>
      <c r="I43" s="206" t="str">
        <f t="shared" si="5"/>
        <v>20217    6 右側方境界###右側方境界
#-------VP--------VS-------RHO-----WIDTH
1.67400E+3   253.900    1.8000    5.0000
#---+----+----+----+----+----+----+----+----+----+----+----+----+----+----+----+</v>
      </c>
      <c r="J43" s="206">
        <f t="shared" si="2"/>
        <v>0</v>
      </c>
      <c r="K43" s="209" t="str">
        <f t="shared" si="6"/>
        <v>20217    6 右側方境界###右側方境界</v>
      </c>
      <c r="L43" s="207" t="str">
        <f t="shared" si="3"/>
        <v>1.67400E+3   253.900    1.8000    5.0000</v>
      </c>
      <c r="S43" s="132"/>
      <c r="T43" s="132"/>
    </row>
    <row r="44" spans="1:20">
      <c r="A44">
        <f t="shared" si="4"/>
        <v>113</v>
      </c>
      <c r="B44" s="136">
        <f t="shared" si="0"/>
        <v>35</v>
      </c>
      <c r="C44" s="3">
        <f>VLOOKUP($A44,'mat2'!$A$1:$BE$400,C$1,FALSE)</f>
        <v>20218</v>
      </c>
      <c r="D44" s="3" t="str">
        <f>VLOOKUP($A44,'mat2'!$A$1:$BE$400,D$1,FALSE)</f>
        <v>右側方境界</v>
      </c>
      <c r="E44" s="34">
        <f>VLOOKUP($A44,'mat2'!$A$1:$BE$400,E$1,FALSE)</f>
        <v>1.8</v>
      </c>
      <c r="F44" s="66">
        <f>VLOOKUP($A44,'mat2'!$A$1:$BE$400,F$1,FALSE)</f>
        <v>255.9</v>
      </c>
      <c r="G44" s="46">
        <f>VLOOKUP($A44,'mat2'!$A$1:$BE$400,G$1,FALSE)</f>
        <v>1674</v>
      </c>
      <c r="H44" s="34">
        <f>IF(VLOOKUP($A44,'mat2'!$A$1:$BE$400,H$1,FALSE)=0,1,VLOOKUP($A44,'mat2'!$A$1:$BE$400,H$1,FALSE))</f>
        <v>5</v>
      </c>
      <c r="I44" s="206" t="str">
        <f t="shared" si="5"/>
        <v>20218    6 右側方境界###右側方境界
#-------VP--------VS-------RHO-----WIDTH
1.67400E+3   255.900    1.8000    5.0000
#---+----+----+----+----+----+----+----+----+----+----+----+----+----+----+----+</v>
      </c>
      <c r="J44" s="206">
        <f t="shared" si="2"/>
        <v>0</v>
      </c>
      <c r="K44" s="209" t="str">
        <f t="shared" si="6"/>
        <v>20218    6 右側方境界###右側方境界</v>
      </c>
      <c r="L44" s="207" t="str">
        <f t="shared" si="3"/>
        <v>1.67400E+3   255.900    1.8000    5.0000</v>
      </c>
      <c r="S44" s="132"/>
      <c r="T44" s="132"/>
    </row>
    <row r="45" spans="1:20">
      <c r="A45">
        <f t="shared" si="4"/>
        <v>114</v>
      </c>
      <c r="B45" s="136">
        <f t="shared" si="0"/>
        <v>36</v>
      </c>
      <c r="C45" s="3">
        <f>VLOOKUP($A45,'mat2'!$A$1:$BE$400,C$1,FALSE)</f>
        <v>20219</v>
      </c>
      <c r="D45" s="3" t="str">
        <f>VLOOKUP($A45,'mat2'!$A$1:$BE$400,D$1,FALSE)</f>
        <v>右側方境界</v>
      </c>
      <c r="E45" s="34">
        <f>VLOOKUP($A45,'mat2'!$A$1:$BE$400,E$1,FALSE)</f>
        <v>1.8</v>
      </c>
      <c r="F45" s="66">
        <f>VLOOKUP($A45,'mat2'!$A$1:$BE$400,F$1,FALSE)</f>
        <v>258</v>
      </c>
      <c r="G45" s="46">
        <f>VLOOKUP($A45,'mat2'!$A$1:$BE$400,G$1,FALSE)</f>
        <v>1675</v>
      </c>
      <c r="H45" s="34">
        <f>IF(VLOOKUP($A45,'mat2'!$A$1:$BE$400,H$1,FALSE)=0,1,VLOOKUP($A45,'mat2'!$A$1:$BE$400,H$1,FALSE))</f>
        <v>5</v>
      </c>
      <c r="I45" s="206" t="str">
        <f t="shared" si="5"/>
        <v>20219    6 右側方境界###右側方境界
#-------VP--------VS-------RHO-----WIDTH
1.67500E+3   258.000    1.8000    5.0000
#---+----+----+----+----+----+----+----+----+----+----+----+----+----+----+----+</v>
      </c>
      <c r="J45" s="206">
        <f t="shared" si="2"/>
        <v>0</v>
      </c>
      <c r="K45" s="209" t="str">
        <f t="shared" si="6"/>
        <v>20219    6 右側方境界###右側方境界</v>
      </c>
      <c r="L45" s="207" t="str">
        <f t="shared" si="3"/>
        <v>1.67500E+3   258.000    1.8000    5.0000</v>
      </c>
      <c r="S45" s="132"/>
      <c r="T45" s="132"/>
    </row>
    <row r="46" spans="1:20">
      <c r="A46">
        <f t="shared" si="4"/>
        <v>115</v>
      </c>
      <c r="B46" s="136">
        <f t="shared" si="0"/>
        <v>37</v>
      </c>
      <c r="C46" s="3">
        <f>VLOOKUP($A46,'mat2'!$A$1:$BE$400,C$1,FALSE)</f>
        <v>20220</v>
      </c>
      <c r="D46" s="3" t="str">
        <f>VLOOKUP($A46,'mat2'!$A$1:$BE$400,D$1,FALSE)</f>
        <v>右側方境界</v>
      </c>
      <c r="E46" s="34">
        <f>VLOOKUP($A46,'mat2'!$A$1:$BE$400,E$1,FALSE)</f>
        <v>2</v>
      </c>
      <c r="F46" s="66">
        <f>VLOOKUP($A46,'mat2'!$A$1:$BE$400,F$1,FALSE)</f>
        <v>351.5</v>
      </c>
      <c r="G46" s="46">
        <f>VLOOKUP($A46,'mat2'!$A$1:$BE$400,G$1,FALSE)</f>
        <v>1615</v>
      </c>
      <c r="H46" s="34">
        <f>IF(VLOOKUP($A46,'mat2'!$A$1:$BE$400,H$1,FALSE)=0,1,VLOOKUP($A46,'mat2'!$A$1:$BE$400,H$1,FALSE))</f>
        <v>5</v>
      </c>
      <c r="I46" s="206" t="str">
        <f t="shared" si="5"/>
        <v>20220    6 右側方境界###右側方境界
#-------VP--------VS-------RHO-----WIDTH
1.61500E+3   351.500    2.0000    5.0000
#---+----+----+----+----+----+----+----+----+----+----+----+----+----+----+----+</v>
      </c>
      <c r="J46" s="206">
        <f t="shared" si="2"/>
        <v>0</v>
      </c>
      <c r="K46" s="209" t="str">
        <f t="shared" si="6"/>
        <v>20220    6 右側方境界###右側方境界</v>
      </c>
      <c r="L46" s="207" t="str">
        <f t="shared" si="3"/>
        <v>1.61500E+3   351.500    2.0000    5.0000</v>
      </c>
      <c r="S46" s="132"/>
      <c r="T46" s="132"/>
    </row>
    <row r="47" spans="1:20">
      <c r="A47">
        <f t="shared" si="4"/>
        <v>116</v>
      </c>
      <c r="B47" s="136">
        <f t="shared" si="0"/>
        <v>38</v>
      </c>
      <c r="C47" s="3">
        <f>VLOOKUP($A47,'mat2'!$A$1:$BE$400,C$1,FALSE)</f>
        <v>20221</v>
      </c>
      <c r="D47" s="3" t="str">
        <f>VLOOKUP($A47,'mat2'!$A$1:$BE$400,D$1,FALSE)</f>
        <v>右側方境界</v>
      </c>
      <c r="E47" s="34">
        <f>VLOOKUP($A47,'mat2'!$A$1:$BE$400,E$1,FALSE)</f>
        <v>2</v>
      </c>
      <c r="F47" s="66">
        <f>VLOOKUP($A47,'mat2'!$A$1:$BE$400,F$1,FALSE)</f>
        <v>355.8</v>
      </c>
      <c r="G47" s="46">
        <f>VLOOKUP($A47,'mat2'!$A$1:$BE$400,G$1,FALSE)</f>
        <v>1617</v>
      </c>
      <c r="H47" s="34">
        <f>IF(VLOOKUP($A47,'mat2'!$A$1:$BE$400,H$1,FALSE)=0,1,VLOOKUP($A47,'mat2'!$A$1:$BE$400,H$1,FALSE))</f>
        <v>5</v>
      </c>
      <c r="I47" s="206" t="str">
        <f t="shared" si="5"/>
        <v>20221    6 右側方境界###右側方境界
#-------VP--------VS-------RHO-----WIDTH
1.61700E+3   355.800    2.0000    5.0000
#---+----+----+----+----+----+----+----+----+----+----+----+----+----+----+----+</v>
      </c>
      <c r="J47" s="206">
        <f t="shared" si="2"/>
        <v>0</v>
      </c>
      <c r="K47" s="209" t="str">
        <f t="shared" si="6"/>
        <v>20221    6 右側方境界###右側方境界</v>
      </c>
      <c r="L47" s="207" t="str">
        <f t="shared" si="3"/>
        <v>1.61700E+3   355.800    2.0000    5.0000</v>
      </c>
      <c r="S47" s="132"/>
      <c r="T47" s="132"/>
    </row>
    <row r="48" spans="1:20">
      <c r="A48">
        <f t="shared" si="4"/>
        <v>117</v>
      </c>
      <c r="B48" s="136">
        <f t="shared" si="0"/>
        <v>39</v>
      </c>
      <c r="C48" s="3">
        <f>VLOOKUP($A48,'mat2'!$A$1:$BE$400,C$1,FALSE)</f>
        <v>20222</v>
      </c>
      <c r="D48" s="3" t="str">
        <f>VLOOKUP($A48,'mat2'!$A$1:$BE$400,D$1,FALSE)</f>
        <v>右側方境界</v>
      </c>
      <c r="E48" s="34">
        <f>VLOOKUP($A48,'mat2'!$A$1:$BE$400,E$1,FALSE)</f>
        <v>1.9</v>
      </c>
      <c r="F48" s="66">
        <f>VLOOKUP($A48,'mat2'!$A$1:$BE$400,F$1,FALSE)</f>
        <v>163.80000000000001</v>
      </c>
      <c r="G48" s="46">
        <f>VLOOKUP($A48,'mat2'!$A$1:$BE$400,G$1,FALSE)</f>
        <v>1633</v>
      </c>
      <c r="H48" s="34">
        <f>IF(VLOOKUP($A48,'mat2'!$A$1:$BE$400,H$1,FALSE)=0,1,VLOOKUP($A48,'mat2'!$A$1:$BE$400,H$1,FALSE))</f>
        <v>5</v>
      </c>
      <c r="I48" s="206" t="str">
        <f t="shared" si="5"/>
        <v>20222    6 右側方境界###右側方境界
#-------VP--------VS-------RHO-----WIDTH
1.63300E+3   163.800    1.9000    5.0000
#---+----+----+----+----+----+----+----+----+----+----+----+----+----+----+----+</v>
      </c>
      <c r="J48" s="206">
        <f t="shared" si="2"/>
        <v>0</v>
      </c>
      <c r="K48" s="209" t="str">
        <f t="shared" si="6"/>
        <v>20222    6 右側方境界###右側方境界</v>
      </c>
      <c r="L48" s="207" t="str">
        <f t="shared" si="3"/>
        <v>1.63300E+3   163.800    1.9000    5.0000</v>
      </c>
      <c r="S48" s="132"/>
      <c r="T48" s="132"/>
    </row>
    <row r="49" spans="1:20">
      <c r="A49">
        <f t="shared" si="4"/>
        <v>118</v>
      </c>
      <c r="B49" s="136">
        <f t="shared" si="0"/>
        <v>40</v>
      </c>
      <c r="C49" s="3">
        <f>VLOOKUP($A49,'mat2'!$A$1:$BE$400,C$1,FALSE)</f>
        <v>20223</v>
      </c>
      <c r="D49" s="3" t="str">
        <f>VLOOKUP($A49,'mat2'!$A$1:$BE$400,D$1,FALSE)</f>
        <v>右側方境界</v>
      </c>
      <c r="E49" s="34">
        <f>VLOOKUP($A49,'mat2'!$A$1:$BE$400,E$1,FALSE)</f>
        <v>1.9</v>
      </c>
      <c r="F49" s="66">
        <f>VLOOKUP($A49,'mat2'!$A$1:$BE$400,F$1,FALSE)</f>
        <v>163.80000000000001</v>
      </c>
      <c r="G49" s="46">
        <f>VLOOKUP($A49,'mat2'!$A$1:$BE$400,G$1,FALSE)</f>
        <v>1633</v>
      </c>
      <c r="H49" s="34">
        <f>IF(VLOOKUP($A49,'mat2'!$A$1:$BE$400,H$1,FALSE)=0,1,VLOOKUP($A49,'mat2'!$A$1:$BE$400,H$1,FALSE))</f>
        <v>5</v>
      </c>
      <c r="I49" s="206" t="str">
        <f t="shared" si="5"/>
        <v>20223    6 右側方境界###右側方境界
#-------VP--------VS-------RHO-----WIDTH
1.63300E+3   163.800    1.9000    5.0000
#---+----+----+----+----+----+----+----+----+----+----+----+----+----+----+----+</v>
      </c>
      <c r="J49" s="206">
        <f t="shared" si="2"/>
        <v>0</v>
      </c>
      <c r="K49" s="209" t="str">
        <f t="shared" si="6"/>
        <v>20223    6 右側方境界###右側方境界</v>
      </c>
      <c r="L49" s="207" t="str">
        <f t="shared" si="3"/>
        <v>1.63300E+3   163.800    1.9000    5.0000</v>
      </c>
      <c r="S49" s="132"/>
      <c r="T49" s="132"/>
    </row>
    <row r="50" spans="1:20">
      <c r="A50">
        <f t="shared" si="4"/>
        <v>119</v>
      </c>
      <c r="B50" s="136">
        <f t="shared" si="0"/>
        <v>41</v>
      </c>
      <c r="C50" s="3">
        <f>VLOOKUP($A50,'mat2'!$A$1:$BE$400,C$1,FALSE)</f>
        <v>20224</v>
      </c>
      <c r="D50" s="3" t="str">
        <f>VLOOKUP($A50,'mat2'!$A$1:$BE$400,D$1,FALSE)</f>
        <v>右側方境界</v>
      </c>
      <c r="E50" s="34">
        <f>VLOOKUP($A50,'mat2'!$A$1:$BE$400,E$1,FALSE)</f>
        <v>1.9</v>
      </c>
      <c r="F50" s="66">
        <f>VLOOKUP($A50,'mat2'!$A$1:$BE$400,F$1,FALSE)</f>
        <v>163.80000000000001</v>
      </c>
      <c r="G50" s="46">
        <f>VLOOKUP($A50,'mat2'!$A$1:$BE$400,G$1,FALSE)</f>
        <v>1633</v>
      </c>
      <c r="H50" s="34">
        <f>IF(VLOOKUP($A50,'mat2'!$A$1:$BE$400,H$1,FALSE)=0,1,VLOOKUP($A50,'mat2'!$A$1:$BE$400,H$1,FALSE))</f>
        <v>5</v>
      </c>
      <c r="I50" s="206" t="str">
        <f t="shared" si="5"/>
        <v>20224    6 右側方境界###右側方境界
#-------VP--------VS-------RHO-----WIDTH
1.63300E+3   163.800    1.9000    5.0000
#---+----+----+----+----+----+----+----+----+----+----+----+----+----+----+----+</v>
      </c>
      <c r="J50" s="206">
        <f t="shared" si="2"/>
        <v>0</v>
      </c>
      <c r="K50" s="209" t="str">
        <f t="shared" si="6"/>
        <v>20224    6 右側方境界###右側方境界</v>
      </c>
      <c r="L50" s="207" t="str">
        <f t="shared" si="3"/>
        <v>1.63300E+3   163.800    1.9000    5.0000</v>
      </c>
      <c r="S50" s="132"/>
      <c r="T50" s="132"/>
    </row>
    <row r="51" spans="1:20">
      <c r="A51">
        <f t="shared" si="4"/>
        <v>120</v>
      </c>
      <c r="B51" s="136">
        <f t="shared" si="0"/>
        <v>42</v>
      </c>
      <c r="C51" s="3">
        <f>VLOOKUP($A51,'mat2'!$A$1:$BE$400,C$1,FALSE)</f>
        <v>20225</v>
      </c>
      <c r="D51" s="3" t="str">
        <f>VLOOKUP($A51,'mat2'!$A$1:$BE$400,D$1,FALSE)</f>
        <v>右側方境界</v>
      </c>
      <c r="E51" s="34">
        <f>VLOOKUP($A51,'mat2'!$A$1:$BE$400,E$1,FALSE)</f>
        <v>1.9</v>
      </c>
      <c r="F51" s="66">
        <f>VLOOKUP($A51,'mat2'!$A$1:$BE$400,F$1,FALSE)</f>
        <v>163.80000000000001</v>
      </c>
      <c r="G51" s="46">
        <f>VLOOKUP($A51,'mat2'!$A$1:$BE$400,G$1,FALSE)</f>
        <v>1633</v>
      </c>
      <c r="H51" s="34">
        <f>IF(VLOOKUP($A51,'mat2'!$A$1:$BE$400,H$1,FALSE)=0,1,VLOOKUP($A51,'mat2'!$A$1:$BE$400,H$1,FALSE))</f>
        <v>5</v>
      </c>
      <c r="I51" s="206" t="str">
        <f t="shared" si="5"/>
        <v>20225    6 右側方境界###右側方境界
#-------VP--------VS-------RHO-----WIDTH
1.63300E+3   163.800    1.9000    5.0000
#---+----+----+----+----+----+----+----+----+----+----+----+----+----+----+----+</v>
      </c>
      <c r="J51" s="206">
        <f t="shared" si="2"/>
        <v>0</v>
      </c>
      <c r="K51" s="209" t="str">
        <f t="shared" si="6"/>
        <v>20225    6 右側方境界###右側方境界</v>
      </c>
      <c r="L51" s="207" t="str">
        <f t="shared" si="3"/>
        <v>1.63300E+3   163.800    1.9000    5.0000</v>
      </c>
      <c r="S51" s="132"/>
      <c r="T51" s="132"/>
    </row>
    <row r="52" spans="1:20">
      <c r="A52">
        <f t="shared" si="4"/>
        <v>121</v>
      </c>
      <c r="B52" s="136">
        <f t="shared" si="0"/>
        <v>43</v>
      </c>
      <c r="C52" s="3">
        <f>VLOOKUP($A52,'mat2'!$A$1:$BE$400,C$1,FALSE)</f>
        <v>20226</v>
      </c>
      <c r="D52" s="3" t="str">
        <f>VLOOKUP($A52,'mat2'!$A$1:$BE$400,D$1,FALSE)</f>
        <v>右側方境界</v>
      </c>
      <c r="E52" s="34">
        <f>VLOOKUP($A52,'mat2'!$A$1:$BE$400,E$1,FALSE)</f>
        <v>2</v>
      </c>
      <c r="F52" s="66">
        <f>VLOOKUP($A52,'mat2'!$A$1:$BE$400,F$1,FALSE)</f>
        <v>378.3</v>
      </c>
      <c r="G52" s="46">
        <f>VLOOKUP($A52,'mat2'!$A$1:$BE$400,G$1,FALSE)</f>
        <v>1623</v>
      </c>
      <c r="H52" s="34">
        <f>IF(VLOOKUP($A52,'mat2'!$A$1:$BE$400,H$1,FALSE)=0,1,VLOOKUP($A52,'mat2'!$A$1:$BE$400,H$1,FALSE))</f>
        <v>5</v>
      </c>
      <c r="I52" s="206" t="str">
        <f t="shared" si="5"/>
        <v>20226    6 右側方境界###右側方境界
#-------VP--------VS-------RHO-----WIDTH
1.62300E+3   378.300    2.0000    5.0000
#---+----+----+----+----+----+----+----+----+----+----+----+----+----+----+----+</v>
      </c>
      <c r="J52" s="206">
        <f t="shared" si="2"/>
        <v>0</v>
      </c>
      <c r="K52" s="209" t="str">
        <f t="shared" si="6"/>
        <v>20226    6 右側方境界###右側方境界</v>
      </c>
      <c r="L52" s="207" t="str">
        <f t="shared" si="3"/>
        <v>1.62300E+3   378.300    2.0000    5.0000</v>
      </c>
      <c r="S52" s="132"/>
      <c r="T52" s="132"/>
    </row>
    <row r="53" spans="1:20">
      <c r="A53">
        <f t="shared" si="4"/>
        <v>122</v>
      </c>
      <c r="B53" s="136">
        <f t="shared" si="0"/>
        <v>44</v>
      </c>
      <c r="C53" s="3">
        <f>VLOOKUP($A53,'mat2'!$A$1:$BE$400,C$1,FALSE)</f>
        <v>20227</v>
      </c>
      <c r="D53" s="3" t="str">
        <f>VLOOKUP($A53,'mat2'!$A$1:$BE$400,D$1,FALSE)</f>
        <v>右側方境界</v>
      </c>
      <c r="E53" s="34">
        <f>VLOOKUP($A53,'mat2'!$A$1:$BE$400,E$1,FALSE)</f>
        <v>1.7</v>
      </c>
      <c r="F53" s="66">
        <f>VLOOKUP($A53,'mat2'!$A$1:$BE$400,F$1,FALSE)</f>
        <v>141.4</v>
      </c>
      <c r="G53" s="46">
        <f>VLOOKUP($A53,'mat2'!$A$1:$BE$400,G$1,FALSE)</f>
        <v>1543</v>
      </c>
      <c r="H53" s="34">
        <f>IF(VLOOKUP($A53,'mat2'!$A$1:$BE$400,H$1,FALSE)=0,1,VLOOKUP($A53,'mat2'!$A$1:$BE$400,H$1,FALSE))</f>
        <v>5</v>
      </c>
      <c r="I53" s="206" t="str">
        <f t="shared" si="5"/>
        <v>20227    6 右側方境界###右側方境界
#-------VP--------VS-------RHO-----WIDTH
1.54300E+3   141.400    1.7000    5.0000
#---+----+----+----+----+----+----+----+----+----+----+----+----+----+----+----+</v>
      </c>
      <c r="J53" s="206">
        <f t="shared" si="2"/>
        <v>0</v>
      </c>
      <c r="K53" s="209" t="str">
        <f t="shared" si="6"/>
        <v>20227    6 右側方境界###右側方境界</v>
      </c>
      <c r="L53" s="207" t="str">
        <f t="shared" si="3"/>
        <v>1.54300E+3   141.400    1.7000    5.0000</v>
      </c>
      <c r="S53" s="132"/>
      <c r="T53" s="132"/>
    </row>
    <row r="54" spans="1:20">
      <c r="A54">
        <f t="shared" si="4"/>
        <v>123</v>
      </c>
      <c r="B54" s="136">
        <f t="shared" si="0"/>
        <v>45</v>
      </c>
      <c r="C54" s="3">
        <f>VLOOKUP($A54,'mat2'!$A$1:$BE$400,C$1,FALSE)</f>
        <v>20228</v>
      </c>
      <c r="D54" s="3" t="str">
        <f>VLOOKUP($A54,'mat2'!$A$1:$BE$400,D$1,FALSE)</f>
        <v>右側方境界</v>
      </c>
      <c r="E54" s="34">
        <f>VLOOKUP($A54,'mat2'!$A$1:$BE$400,E$1,FALSE)</f>
        <v>1.7</v>
      </c>
      <c r="F54" s="66">
        <f>VLOOKUP($A54,'mat2'!$A$1:$BE$400,F$1,FALSE)</f>
        <v>141.4</v>
      </c>
      <c r="G54" s="46">
        <f>VLOOKUP($A54,'mat2'!$A$1:$BE$400,G$1,FALSE)</f>
        <v>1543</v>
      </c>
      <c r="H54" s="34">
        <f>IF(VLOOKUP($A54,'mat2'!$A$1:$BE$400,H$1,FALSE)=0,1,VLOOKUP($A54,'mat2'!$A$1:$BE$400,H$1,FALSE))</f>
        <v>5</v>
      </c>
      <c r="I54" s="206" t="str">
        <f t="shared" si="5"/>
        <v>20228    6 右側方境界###右側方境界
#-------VP--------VS-------RHO-----WIDTH
1.54300E+3   141.400    1.7000    5.0000
#---+----+----+----+----+----+----+----+----+----+----+----+----+----+----+----+</v>
      </c>
      <c r="J54" s="206">
        <f t="shared" si="2"/>
        <v>0</v>
      </c>
      <c r="K54" s="209" t="str">
        <f t="shared" si="6"/>
        <v>20228    6 右側方境界###右側方境界</v>
      </c>
      <c r="L54" s="207" t="str">
        <f t="shared" si="3"/>
        <v>1.54300E+3   141.400    1.7000    5.0000</v>
      </c>
      <c r="S54" s="132"/>
      <c r="T54" s="132"/>
    </row>
    <row r="55" spans="1:20">
      <c r="A55">
        <f t="shared" si="4"/>
        <v>124</v>
      </c>
      <c r="B55" s="136">
        <f t="shared" si="0"/>
        <v>46</v>
      </c>
      <c r="C55" s="3">
        <f>VLOOKUP($A55,'mat2'!$A$1:$BE$400,C$1,FALSE)</f>
        <v>20229</v>
      </c>
      <c r="D55" s="3" t="str">
        <f>VLOOKUP($A55,'mat2'!$A$1:$BE$400,D$1,FALSE)</f>
        <v>右側方境界</v>
      </c>
      <c r="E55" s="34">
        <f>VLOOKUP($A55,'mat2'!$A$1:$BE$400,E$1,FALSE)</f>
        <v>1.7</v>
      </c>
      <c r="F55" s="66">
        <f>VLOOKUP($A55,'mat2'!$A$1:$BE$400,F$1,FALSE)</f>
        <v>141.4</v>
      </c>
      <c r="G55" s="46">
        <f>VLOOKUP($A55,'mat2'!$A$1:$BE$400,G$1,FALSE)</f>
        <v>1543</v>
      </c>
      <c r="H55" s="34">
        <f>IF(VLOOKUP($A55,'mat2'!$A$1:$BE$400,H$1,FALSE)=0,1,VLOOKUP($A55,'mat2'!$A$1:$BE$400,H$1,FALSE))</f>
        <v>5</v>
      </c>
      <c r="I55" s="206" t="str">
        <f t="shared" si="5"/>
        <v>20229    6 右側方境界###右側方境界
#-------VP--------VS-------RHO-----WIDTH
1.54300E+3   141.400    1.7000    5.0000
#---+----+----+----+----+----+----+----+----+----+----+----+----+----+----+----+</v>
      </c>
      <c r="J55" s="206">
        <f t="shared" si="2"/>
        <v>0</v>
      </c>
      <c r="K55" s="209" t="str">
        <f t="shared" si="6"/>
        <v>20229    6 右側方境界###右側方境界</v>
      </c>
      <c r="L55" s="207" t="str">
        <f t="shared" si="3"/>
        <v>1.54300E+3   141.400    1.7000    5.0000</v>
      </c>
    </row>
    <row r="56" spans="1:20">
      <c r="A56">
        <f t="shared" si="4"/>
        <v>125</v>
      </c>
      <c r="B56" s="136">
        <f t="shared" si="0"/>
        <v>47</v>
      </c>
      <c r="C56" s="3" t="str">
        <f>VLOOKUP($A56,'mat2'!$A$1:$BE$400,C$1,FALSE)</f>
        <v>MA</v>
      </c>
      <c r="D56" s="3" t="str">
        <f>VLOOKUP($A56,'mat2'!$A$1:$BE$400,D$1,FALSE)</f>
        <v>XHED</v>
      </c>
      <c r="E56" s="34" t="str">
        <f>VLOOKUP($A56,'mat2'!$A$1:$BE$400,E$1,FALSE)</f>
        <v>RHO</v>
      </c>
      <c r="F56" s="66" t="str">
        <f>VLOOKUP($A56,'mat2'!$A$1:$BE$400,F$1,FALSE)</f>
        <v>VS</v>
      </c>
      <c r="G56" s="46" t="str">
        <f>VLOOKUP($A56,'mat2'!$A$1:$BE$400,G$1,FALSE)</f>
        <v>VP</v>
      </c>
      <c r="H56" s="34" t="str">
        <f>IF(VLOOKUP($A56,'mat2'!$A$1:$BE$400,H$1,FALSE)=0,1,VLOOKUP($A56,'mat2'!$A$1:$BE$400,H$1,FALSE))</f>
        <v>WIDTH</v>
      </c>
      <c r="I56" s="206" t="e">
        <f t="shared" si="5"/>
        <v>#VALUE!</v>
      </c>
      <c r="J56" s="206">
        <f t="shared" si="2"/>
        <v>0</v>
      </c>
      <c r="K56" s="209" t="e">
        <f t="shared" si="6"/>
        <v>#VALUE!</v>
      </c>
      <c r="L56" s="207" t="str">
        <f t="shared" si="3"/>
        <v xml:space="preserve">        VP        VS       RHO     WIDTH</v>
      </c>
    </row>
    <row r="57" spans="1:20">
      <c r="A57">
        <f t="shared" si="4"/>
        <v>126</v>
      </c>
      <c r="B57" s="136">
        <f t="shared" si="0"/>
        <v>48</v>
      </c>
      <c r="C57" s="3">
        <f>VLOOKUP($A57,'mat2'!$A$1:$BE$400,C$1,FALSE)</f>
        <v>20300</v>
      </c>
      <c r="D57" s="3" t="str">
        <f>VLOOKUP($A57,'mat2'!$A$1:$BE$400,D$1,FALSE)</f>
        <v>底面境界</v>
      </c>
      <c r="E57" s="34">
        <f>VLOOKUP($A57,'mat2'!$A$1:$BE$400,E$1,FALSE)</f>
        <v>2</v>
      </c>
      <c r="F57" s="66">
        <f>VLOOKUP($A57,'mat2'!$A$1:$BE$400,F$1,FALSE)</f>
        <v>350</v>
      </c>
      <c r="G57" s="46">
        <f>VLOOKUP($A57,'mat2'!$A$1:$BE$400,G$1,FALSE)</f>
        <v>1700</v>
      </c>
      <c r="H57" s="34">
        <f>IF(VLOOKUP($A57,'mat2'!$A$1:$BE$400,H$1,FALSE)=0,1,VLOOKUP($A57,'mat2'!$A$1:$BE$400,H$1,FALSE))</f>
        <v>5</v>
      </c>
      <c r="I57" s="206" t="str">
        <f t="shared" si="5"/>
        <v>20300    6 底面境界###底面境界
#-------VP--------VS-------RHO-----WIDTH
1.70000E+3   350.000    2.0000    5.0000
#---+----+----+----+----+----+----+----+----+----+----+----+----+----+----+----+</v>
      </c>
      <c r="J57" s="206">
        <f t="shared" si="2"/>
        <v>0</v>
      </c>
      <c r="K57" s="209" t="str">
        <f t="shared" si="6"/>
        <v>20300    6 底面境界###底面境界</v>
      </c>
      <c r="L57" s="207" t="str">
        <f t="shared" si="3"/>
        <v>1.70000E+3   350.000    2.0000    5.0000</v>
      </c>
    </row>
    <row r="58" spans="1:20">
      <c r="A58">
        <f t="shared" si="4"/>
        <v>127</v>
      </c>
      <c r="B58" s="136">
        <f t="shared" si="0"/>
        <v>49</v>
      </c>
      <c r="C58" s="3" t="str">
        <f>VLOOKUP($A58,'mat2'!$A$1:$BE$400,C$1,FALSE)</f>
        <v>MA</v>
      </c>
      <c r="D58" s="3" t="str">
        <f>VLOOKUP($A58,'mat2'!$A$1:$BE$400,D$1,FALSE)</f>
        <v>XHED</v>
      </c>
      <c r="E58" s="34" t="str">
        <f>VLOOKUP($A58,'mat2'!$A$1:$BE$400,E$1,FALSE)</f>
        <v>RHO</v>
      </c>
      <c r="F58" s="66" t="str">
        <f>VLOOKUP($A58,'mat2'!$A$1:$BE$400,F$1,FALSE)</f>
        <v>L</v>
      </c>
      <c r="G58" s="46" t="str">
        <f>VLOOKUP($A58,'mat2'!$A$1:$BE$400,G$1,FALSE)</f>
        <v>WIDTH</v>
      </c>
      <c r="H58" s="34" t="str">
        <f>IF(VLOOKUP($A58,'mat2'!$A$1:$BE$400,H$1,FALSE)=0,1,VLOOKUP($A58,'mat2'!$A$1:$BE$400,H$1,FALSE))</f>
        <v/>
      </c>
      <c r="I58" s="206" t="e">
        <f t="shared" si="5"/>
        <v>#VALUE!</v>
      </c>
      <c r="J58" s="206">
        <f t="shared" si="2"/>
        <v>0</v>
      </c>
      <c r="K58" s="209" t="e">
        <f t="shared" si="6"/>
        <v>#VALUE!</v>
      </c>
      <c r="L58" s="207" t="str">
        <f t="shared" si="3"/>
        <v xml:space="preserve">     WIDTH         L       RHO          </v>
      </c>
    </row>
    <row r="59" spans="1:20">
      <c r="A59">
        <f t="shared" si="4"/>
        <v>128</v>
      </c>
      <c r="B59" s="136">
        <f t="shared" si="0"/>
        <v>50</v>
      </c>
      <c r="C59" s="3">
        <f>VLOOKUP($A59,'mat2'!$A$1:$BE$400,C$1,FALSE)</f>
        <v>9601</v>
      </c>
      <c r="D59" s="3" t="str">
        <f>VLOOKUP($A59,'mat2'!$A$1:$BE$400,D$1,FALSE)</f>
        <v>流体連成面</v>
      </c>
      <c r="E59" s="34">
        <f>VLOOKUP($A59,'mat2'!$A$1:$BE$400,E$1,FALSE)</f>
        <v>1</v>
      </c>
      <c r="F59" s="66">
        <f>VLOOKUP($A59,'mat2'!$A$1:$BE$400,F$1,FALSE)</f>
        <v>2</v>
      </c>
      <c r="G59" s="46">
        <f>VLOOKUP($A59,'mat2'!$A$1:$BE$400,G$1,FALSE)</f>
        <v>5</v>
      </c>
      <c r="H59" s="34" t="str">
        <f>IF(VLOOKUP($A59,'mat2'!$A$1:$BE$400,H$1,FALSE)=0,1,VLOOKUP($A59,'mat2'!$A$1:$BE$400,H$1,FALSE))</f>
        <v/>
      </c>
      <c r="I59" s="206" t="str">
        <f t="shared" si="5"/>
        <v xml:space="preserve"> 9601    6 流体連成面###流体連成面
#-------VP--------VS-------RHO-----WIDTH
5.00000E+0     2.000    1.0000          
#---+----+----+----+----+----+----+----+----+----+----+----+----+----+----+----+</v>
      </c>
      <c r="J59" s="206">
        <f t="shared" si="2"/>
        <v>1</v>
      </c>
      <c r="K59" s="209" t="str">
        <f t="shared" si="6"/>
        <v xml:space="preserve"> 9601    6 流体連成面###流体連成面</v>
      </c>
      <c r="L59" s="207" t="str">
        <f t="shared" si="3"/>
        <v xml:space="preserve">5.00000E+0     2.000    1.0000          </v>
      </c>
    </row>
    <row r="60" spans="1:20">
      <c r="A60">
        <f t="shared" si="4"/>
        <v>129</v>
      </c>
      <c r="B60" s="136">
        <f t="shared" si="0"/>
        <v>51</v>
      </c>
      <c r="C60" s="3" t="str">
        <f>VLOOKUP($A60,'mat2'!$A$1:$BE$400,C$1,FALSE)</f>
        <v>MA</v>
      </c>
      <c r="D60" s="3" t="str">
        <f>VLOOKUP($A60,'mat2'!$A$1:$BE$400,D$1,FALSE)</f>
        <v>XHED</v>
      </c>
      <c r="E60" s="34" t="str">
        <f>VLOOKUP($A60,'mat2'!$A$1:$BE$400,E$1,FALSE)</f>
        <v>TKN</v>
      </c>
      <c r="F60" s="66" t="str">
        <f>VLOOKUP($A60,'mat2'!$A$1:$BE$400,F$1,FALSE)</f>
        <v>TKS</v>
      </c>
      <c r="G60" s="46" t="str">
        <f>VLOOKUP($A60,'mat2'!$A$1:$BE$400,G$1,FALSE)</f>
        <v>CJ</v>
      </c>
      <c r="H60" s="34" t="str">
        <f>IF(VLOOKUP($A60,'mat2'!$A$1:$BE$400,H$1,FALSE)=0,1,VLOOKUP($A60,'mat2'!$A$1:$BE$400,H$1,FALSE))</f>
        <v>PHIJ</v>
      </c>
      <c r="I60" s="206" t="e">
        <f t="shared" si="5"/>
        <v>#VALUE!</v>
      </c>
      <c r="J60" s="206">
        <f t="shared" si="2"/>
        <v>0</v>
      </c>
      <c r="K60" s="209" t="e">
        <f t="shared" si="6"/>
        <v>#VALUE!</v>
      </c>
      <c r="L60" s="207" t="str">
        <f t="shared" si="3"/>
        <v xml:space="preserve">        CJ       TKS       TKN      PHIJ</v>
      </c>
    </row>
    <row r="61" spans="1:20">
      <c r="A61">
        <f t="shared" si="4"/>
        <v>130</v>
      </c>
      <c r="B61" s="136">
        <f t="shared" si="0"/>
        <v>52</v>
      </c>
      <c r="C61" s="3">
        <f>VLOOKUP($A61,'mat2'!$A$1:$BE$400,C$1,FALSE)</f>
        <v>9800</v>
      </c>
      <c r="D61" s="3" t="str">
        <f>VLOOKUP($A61,'mat2'!$A$1:$BE$400,D$1,FALSE)</f>
        <v>ジョイント(1)</v>
      </c>
      <c r="E61" s="34">
        <f>VLOOKUP($A61,'mat2'!$A$1:$BE$400,E$1,FALSE)</f>
        <v>10000000</v>
      </c>
      <c r="F61" s="66">
        <f>VLOOKUP($A61,'mat2'!$A$1:$BE$400,F$1,FALSE)</f>
        <v>1000000</v>
      </c>
      <c r="G61" s="46">
        <f>VLOOKUP($A61,'mat2'!$A$1:$BE$400,G$1,FALSE)</f>
        <v>0</v>
      </c>
      <c r="H61" s="34">
        <f>IF(VLOOKUP($A61,'mat2'!$A$1:$BE$400,H$1,FALSE)=0,1,VLOOKUP($A61,'mat2'!$A$1:$BE$400,H$1,FALSE))</f>
        <v>31</v>
      </c>
      <c r="I61" s="206" t="str">
        <f t="shared" si="5"/>
        <v xml:space="preserve"> 9800    6 ジョイント(1)###ジョイント(1)
#-------VP--------VS-------RHO-----WIDTH
0.00000E+0000000.00000000.0000   31.0000
#---+----+----+----+----+----+----+----+----+----+----+----+----+----+----+----+</v>
      </c>
      <c r="J61" s="206">
        <f t="shared" si="2"/>
        <v>1</v>
      </c>
      <c r="K61" s="209" t="str">
        <f t="shared" si="6"/>
        <v xml:space="preserve"> 9800    6 ジョイント(1)###ジョイント(1)</v>
      </c>
      <c r="L61" s="207" t="str">
        <f t="shared" si="3"/>
        <v>0.00000E+0000000.00000000.0000   31.0000</v>
      </c>
    </row>
    <row r="62" spans="1:20">
      <c r="A62">
        <f t="shared" si="4"/>
        <v>131</v>
      </c>
      <c r="B62" s="136">
        <f t="shared" si="0"/>
        <v>53</v>
      </c>
      <c r="C62" s="3">
        <f>VLOOKUP($A62,'mat2'!$A$1:$BE$400,C$1,FALSE)</f>
        <v>9801</v>
      </c>
      <c r="D62" s="3" t="str">
        <f>VLOOKUP($A62,'mat2'!$A$1:$BE$400,D$1,FALSE)</f>
        <v>ジョイント(2)</v>
      </c>
      <c r="E62" s="34">
        <f>VLOOKUP($A62,'mat2'!$A$1:$BE$400,E$1,FALSE)</f>
        <v>10000000</v>
      </c>
      <c r="F62" s="66">
        <f>VLOOKUP($A62,'mat2'!$A$1:$BE$400,F$1,FALSE)</f>
        <v>1000000</v>
      </c>
      <c r="G62" s="46">
        <f>VLOOKUP($A62,'mat2'!$A$1:$BE$400,G$1,FALSE)</f>
        <v>0</v>
      </c>
      <c r="H62" s="34">
        <f>IF(VLOOKUP($A62,'mat2'!$A$1:$BE$400,H$1,FALSE)=0,1,VLOOKUP($A62,'mat2'!$A$1:$BE$400,H$1,FALSE))</f>
        <v>31</v>
      </c>
      <c r="I62" s="206" t="str">
        <f t="shared" si="5"/>
        <v xml:space="preserve"> 9801    6 ジョイント(2)###ジョイント(2)
#-------VP--------VS-------RHO-----WIDTH
0.00000E+0000000.00000000.0000   31.0000
#---+----+----+----+----+----+----+----+----+----+----+----+----+----+----+----+</v>
      </c>
      <c r="J62" s="206">
        <f t="shared" si="2"/>
        <v>1</v>
      </c>
      <c r="K62" s="209" t="str">
        <f t="shared" si="6"/>
        <v xml:space="preserve"> 9801    6 ジョイント(2)###ジョイント(2)</v>
      </c>
      <c r="L62" s="207" t="str">
        <f t="shared" si="3"/>
        <v>0.00000E+0000000.00000000.0000   31.0000</v>
      </c>
    </row>
    <row r="63" spans="1:20">
      <c r="A63">
        <f t="shared" si="4"/>
        <v>132</v>
      </c>
      <c r="B63" s="136">
        <f t="shared" si="0"/>
        <v>54</v>
      </c>
      <c r="C63" s="3">
        <f>VLOOKUP($A63,'mat2'!$A$1:$BE$400,C$1,FALSE)</f>
        <v>9802</v>
      </c>
      <c r="D63" s="3" t="str">
        <f>VLOOKUP($A63,'mat2'!$A$1:$BE$400,D$1,FALSE)</f>
        <v>ジョイント(4)</v>
      </c>
      <c r="E63" s="34">
        <f>VLOOKUP($A63,'mat2'!$A$1:$BE$400,E$1,FALSE)</f>
        <v>10000000</v>
      </c>
      <c r="F63" s="66">
        <f>VLOOKUP($A63,'mat2'!$A$1:$BE$400,F$1,FALSE)</f>
        <v>1000000</v>
      </c>
      <c r="G63" s="46">
        <f>VLOOKUP($A63,'mat2'!$A$1:$BE$400,G$1,FALSE)</f>
        <v>0</v>
      </c>
      <c r="H63" s="34">
        <f>IF(VLOOKUP($A63,'mat2'!$A$1:$BE$400,H$1,FALSE)=0,1,VLOOKUP($A63,'mat2'!$A$1:$BE$400,H$1,FALSE))</f>
        <v>31</v>
      </c>
      <c r="I63" s="206" t="str">
        <f t="shared" si="5"/>
        <v xml:space="preserve"> 9802    6 ジョイント(4)###ジョイント(4)
#-------VP--------VS-------RHO-----WIDTH
0.00000E+0000000.00000000.0000   31.0000
#---+----+----+----+----+----+----+----+----+----+----+----+----+----+----+----+</v>
      </c>
      <c r="J63" s="206">
        <f t="shared" si="2"/>
        <v>1</v>
      </c>
      <c r="K63" s="209" t="str">
        <f t="shared" si="6"/>
        <v xml:space="preserve"> 9802    6 ジョイント(4)###ジョイント(4)</v>
      </c>
      <c r="L63" s="207" t="str">
        <f t="shared" si="3"/>
        <v>0.00000E+0000000.00000000.0000   31.0000</v>
      </c>
    </row>
    <row r="64" spans="1:20">
      <c r="A64">
        <f t="shared" si="4"/>
        <v>133</v>
      </c>
      <c r="B64" s="136">
        <f t="shared" si="0"/>
        <v>55</v>
      </c>
      <c r="C64" s="3">
        <f>VLOOKUP($A64,'mat2'!$A$1:$BE$400,C$1,FALSE)</f>
        <v>9803</v>
      </c>
      <c r="D64" s="3" t="str">
        <f>VLOOKUP($A64,'mat2'!$A$1:$BE$400,D$1,FALSE)</f>
        <v>ジョイント(5)</v>
      </c>
      <c r="E64" s="34">
        <f>VLOOKUP($A64,'mat2'!$A$1:$BE$400,E$1,FALSE)</f>
        <v>10000000</v>
      </c>
      <c r="F64" s="66">
        <f>VLOOKUP($A64,'mat2'!$A$1:$BE$400,F$1,FALSE)</f>
        <v>10000000</v>
      </c>
      <c r="G64" s="46">
        <f>VLOOKUP($A64,'mat2'!$A$1:$BE$400,G$1,FALSE)</f>
        <v>0</v>
      </c>
      <c r="H64" s="34">
        <f>IF(VLOOKUP($A64,'mat2'!$A$1:$BE$400,H$1,FALSE)=0,1,VLOOKUP($A64,'mat2'!$A$1:$BE$400,H$1,FALSE))</f>
        <v>26.6</v>
      </c>
      <c r="I64" s="206" t="str">
        <f t="shared" si="5"/>
        <v xml:space="preserve"> 9803    6 ジョイント(5)###ジョイント(5)
#-------VP--------VS-------RHO-----WIDTH
0.00000E+0000000.00000000.0000   26.6000
#---+----+----+----+----+----+----+----+----+----+----+----+----+----+----+----+</v>
      </c>
      <c r="J64" s="206">
        <f t="shared" si="2"/>
        <v>1</v>
      </c>
      <c r="K64" s="209" t="str">
        <f t="shared" si="6"/>
        <v xml:space="preserve"> 9803    6 ジョイント(5)###ジョイント(5)</v>
      </c>
      <c r="L64" s="207" t="str">
        <f t="shared" si="3"/>
        <v>0.00000E+0000000.00000000.0000   26.6000</v>
      </c>
    </row>
    <row r="65" spans="1:12">
      <c r="A65">
        <f t="shared" si="4"/>
        <v>134</v>
      </c>
      <c r="B65" s="136">
        <f t="shared" si="0"/>
        <v>56</v>
      </c>
      <c r="C65" s="3">
        <f>VLOOKUP($A65,'mat2'!$A$1:$BE$400,C$1,FALSE)</f>
        <v>9804</v>
      </c>
      <c r="D65" s="3" t="str">
        <f>VLOOKUP($A65,'mat2'!$A$1:$BE$400,D$1,FALSE)</f>
        <v>ジョイント(6)</v>
      </c>
      <c r="E65" s="34">
        <f>VLOOKUP($A65,'mat2'!$A$1:$BE$400,E$1,FALSE)</f>
        <v>10000000</v>
      </c>
      <c r="F65" s="66">
        <f>VLOOKUP($A65,'mat2'!$A$1:$BE$400,F$1,FALSE)</f>
        <v>1000000</v>
      </c>
      <c r="G65" s="46">
        <f>VLOOKUP($A65,'mat2'!$A$1:$BE$400,G$1,FALSE)</f>
        <v>0</v>
      </c>
      <c r="H65" s="34">
        <f>IF(VLOOKUP($A65,'mat2'!$A$1:$BE$400,H$1,FALSE)=0,1,VLOOKUP($A65,'mat2'!$A$1:$BE$400,H$1,FALSE))</f>
        <v>31</v>
      </c>
      <c r="I65" s="206" t="str">
        <f t="shared" si="5"/>
        <v xml:space="preserve"> 9804    6 ジョイント(6)###ジョイント(6)
#-------VP--------VS-------RHO-----WIDTH
0.00000E+0000000.00000000.0000   31.0000
#---+----+----+----+----+----+----+----+----+----+----+----+----+----+----+----+</v>
      </c>
      <c r="J65" s="206">
        <f t="shared" si="2"/>
        <v>1</v>
      </c>
      <c r="K65" s="209" t="str">
        <f t="shared" si="6"/>
        <v xml:space="preserve"> 9804    6 ジョイント(6)###ジョイント(6)</v>
      </c>
      <c r="L65" s="207" t="str">
        <f t="shared" si="3"/>
        <v>0.00000E+0000000.00000000.0000   31.0000</v>
      </c>
    </row>
    <row r="66" spans="1:12">
      <c r="A66">
        <f t="shared" si="4"/>
        <v>135</v>
      </c>
      <c r="B66" s="136">
        <f t="shared" si="0"/>
        <v>57</v>
      </c>
      <c r="C66" s="3">
        <f>VLOOKUP($A66,'mat2'!$A$1:$BE$400,C$1,FALSE)</f>
        <v>9805</v>
      </c>
      <c r="D66" s="3" t="str">
        <f>VLOOKUP($A66,'mat2'!$A$1:$BE$400,D$1,FALSE)</f>
        <v>ジョイント(7)</v>
      </c>
      <c r="E66" s="34">
        <f>VLOOKUP($A66,'mat2'!$A$1:$BE$400,E$1,FALSE)</f>
        <v>10000000</v>
      </c>
      <c r="F66" s="66">
        <f>VLOOKUP($A66,'mat2'!$A$1:$BE$400,F$1,FALSE)</f>
        <v>1000000</v>
      </c>
      <c r="G66" s="46">
        <f>VLOOKUP($A66,'mat2'!$A$1:$BE$400,G$1,FALSE)</f>
        <v>0</v>
      </c>
      <c r="H66" s="34">
        <f>IF(VLOOKUP($A66,'mat2'!$A$1:$BE$400,H$1,FALSE)=0,1,VLOOKUP($A66,'mat2'!$A$1:$BE$400,H$1,FALSE))</f>
        <v>31</v>
      </c>
      <c r="I66" s="206" t="str">
        <f t="shared" si="5"/>
        <v xml:space="preserve"> 9805    6 ジョイント(7)###ジョイント(7)
#-------VP--------VS-------RHO-----WIDTH
0.00000E+0000000.00000000.0000   31.0000
#---+----+----+----+----+----+----+----+----+----+----+----+----+----+----+----+</v>
      </c>
      <c r="J66" s="206">
        <f t="shared" si="2"/>
        <v>1</v>
      </c>
      <c r="K66" s="209" t="str">
        <f t="shared" si="6"/>
        <v xml:space="preserve"> 9805    6 ジョイント(7)###ジョイント(7)</v>
      </c>
      <c r="L66" s="207" t="str">
        <f t="shared" si="3"/>
        <v>0.00000E+0000000.00000000.0000   31.0000</v>
      </c>
    </row>
    <row r="67" spans="1:12">
      <c r="A67">
        <f t="shared" si="4"/>
        <v>136</v>
      </c>
      <c r="B67" s="136">
        <f t="shared" si="0"/>
        <v>58</v>
      </c>
      <c r="C67" s="3">
        <f>VLOOKUP($A67,'mat2'!$A$1:$BE$400,C$1,FALSE)</f>
        <v>9806</v>
      </c>
      <c r="D67" s="3" t="str">
        <f>VLOOKUP($A67,'mat2'!$A$1:$BE$400,D$1,FALSE)</f>
        <v>ジョイント(8)</v>
      </c>
      <c r="E67" s="34">
        <f>VLOOKUP($A67,'mat2'!$A$1:$BE$400,E$1,FALSE)</f>
        <v>10000000</v>
      </c>
      <c r="F67" s="66">
        <f>VLOOKUP($A67,'mat2'!$A$1:$BE$400,F$1,FALSE)</f>
        <v>1000000</v>
      </c>
      <c r="G67" s="46">
        <f>VLOOKUP($A67,'mat2'!$A$1:$BE$400,G$1,FALSE)</f>
        <v>0</v>
      </c>
      <c r="H67" s="34">
        <f>IF(VLOOKUP($A67,'mat2'!$A$1:$BE$400,H$1,FALSE)=0,1,VLOOKUP($A67,'mat2'!$A$1:$BE$400,H$1,FALSE))</f>
        <v>31</v>
      </c>
      <c r="I67" s="206" t="str">
        <f t="shared" si="5"/>
        <v xml:space="preserve"> 9806    6 ジョイント(8)###ジョイント(8)
#-------VP--------VS-------RHO-----WIDTH
0.00000E+0000000.00000000.0000   31.0000
#---+----+----+----+----+----+----+----+----+----+----+----+----+----+----+----+</v>
      </c>
      <c r="J67" s="206">
        <f t="shared" si="2"/>
        <v>1</v>
      </c>
      <c r="K67" s="209" t="str">
        <f t="shared" si="6"/>
        <v xml:space="preserve"> 9806    6 ジョイント(8)###ジョイント(8)</v>
      </c>
      <c r="L67" s="207" t="str">
        <f t="shared" si="3"/>
        <v>0.00000E+0000000.00000000.0000   31.0000</v>
      </c>
    </row>
    <row r="68" spans="1:12">
      <c r="A68">
        <f t="shared" si="4"/>
        <v>137</v>
      </c>
      <c r="B68" s="136">
        <f t="shared" si="0"/>
        <v>59</v>
      </c>
      <c r="C68" s="3">
        <f>VLOOKUP($A68,'mat2'!$A$1:$BE$400,C$1,FALSE)</f>
        <v>9807</v>
      </c>
      <c r="D68" s="3" t="str">
        <f>VLOOKUP($A68,'mat2'!$A$1:$BE$400,D$1,FALSE)</f>
        <v>ジョイント(9)</v>
      </c>
      <c r="E68" s="34">
        <f>VLOOKUP($A68,'mat2'!$A$1:$BE$400,E$1,FALSE)</f>
        <v>10000000</v>
      </c>
      <c r="F68" s="66">
        <f>VLOOKUP($A68,'mat2'!$A$1:$BE$400,F$1,FALSE)</f>
        <v>1000000</v>
      </c>
      <c r="G68" s="46">
        <f>VLOOKUP($A68,'mat2'!$A$1:$BE$400,G$1,FALSE)</f>
        <v>0</v>
      </c>
      <c r="H68" s="34">
        <f>IF(VLOOKUP($A68,'mat2'!$A$1:$BE$400,H$1,FALSE)=0,1,VLOOKUP($A68,'mat2'!$A$1:$BE$400,H$1,FALSE))</f>
        <v>31</v>
      </c>
      <c r="I68" s="206" t="str">
        <f t="shared" si="5"/>
        <v xml:space="preserve"> 9807    6 ジョイント(9)###ジョイント(9)
#-------VP--------VS-------RHO-----WIDTH
0.00000E+0000000.00000000.0000   31.0000
#---+----+----+----+----+----+----+----+----+----+----+----+----+----+----+----+</v>
      </c>
      <c r="J68" s="206">
        <f t="shared" si="2"/>
        <v>1</v>
      </c>
      <c r="K68" s="209" t="str">
        <f t="shared" si="6"/>
        <v xml:space="preserve"> 9807    6 ジョイント(9)###ジョイント(9)</v>
      </c>
      <c r="L68" s="207" t="str">
        <f t="shared" si="3"/>
        <v>0.00000E+0000000.00000000.0000   31.0000</v>
      </c>
    </row>
    <row r="69" spans="1:12">
      <c r="A69">
        <f t="shared" si="4"/>
        <v>138</v>
      </c>
      <c r="B69" s="136">
        <f t="shared" si="0"/>
        <v>60</v>
      </c>
      <c r="C69" s="3">
        <f>VLOOKUP($A69,'mat2'!$A$1:$BE$400,C$1,FALSE)</f>
        <v>9808</v>
      </c>
      <c r="D69" s="3" t="str">
        <f>VLOOKUP($A69,'mat2'!$A$1:$BE$400,D$1,FALSE)</f>
        <v>ジョイント(10)</v>
      </c>
      <c r="E69" s="34">
        <f>VLOOKUP($A69,'mat2'!$A$1:$BE$400,E$1,FALSE)</f>
        <v>10000000</v>
      </c>
      <c r="F69" s="66">
        <f>VLOOKUP($A69,'mat2'!$A$1:$BE$400,F$1,FALSE)</f>
        <v>10000000</v>
      </c>
      <c r="G69" s="46">
        <f>VLOOKUP($A69,'mat2'!$A$1:$BE$400,G$1,FALSE)</f>
        <v>0</v>
      </c>
      <c r="H69" s="34">
        <f>IF(VLOOKUP($A69,'mat2'!$A$1:$BE$400,H$1,FALSE)=0,1,VLOOKUP($A69,'mat2'!$A$1:$BE$400,H$1,FALSE))</f>
        <v>26.6</v>
      </c>
      <c r="I69" s="206" t="str">
        <f t="shared" si="5"/>
        <v xml:space="preserve"> 9808    6 ジョイント(10)###ジョイント(10)
#-------VP--------VS-------RHO-----WIDTH
0.00000E+0000000.00000000.0000   26.6000
#---+----+----+----+----+----+----+----+----+----+----+----+----+----+----+----+</v>
      </c>
      <c r="J69" s="206">
        <f t="shared" si="2"/>
        <v>1</v>
      </c>
      <c r="K69" s="209" t="str">
        <f t="shared" si="6"/>
        <v xml:space="preserve"> 9808    6 ジョイント(10)###ジョイント(10)</v>
      </c>
      <c r="L69" s="207" t="str">
        <f t="shared" si="3"/>
        <v>0.00000E+0000000.00000000.0000   26.6000</v>
      </c>
    </row>
    <row r="70" spans="1:12">
      <c r="A70">
        <f t="shared" si="4"/>
        <v>139</v>
      </c>
      <c r="B70" s="136">
        <f t="shared" si="0"/>
        <v>61</v>
      </c>
      <c r="C70" s="3">
        <f>VLOOKUP($A70,'mat2'!$A$1:$BE$400,C$1,FALSE)</f>
        <v>9809</v>
      </c>
      <c r="D70" s="3" t="str">
        <f>VLOOKUP($A70,'mat2'!$A$1:$BE$400,D$1,FALSE)</f>
        <v>ジョイント(11)</v>
      </c>
      <c r="E70" s="34">
        <f>VLOOKUP($A70,'mat2'!$A$1:$BE$400,E$1,FALSE)</f>
        <v>10000000</v>
      </c>
      <c r="F70" s="66">
        <f>VLOOKUP($A70,'mat2'!$A$1:$BE$400,F$1,FALSE)</f>
        <v>1000000</v>
      </c>
      <c r="G70" s="46">
        <f>VLOOKUP($A70,'mat2'!$A$1:$BE$400,G$1,FALSE)</f>
        <v>0</v>
      </c>
      <c r="H70" s="34">
        <f>IF(VLOOKUP($A70,'mat2'!$A$1:$BE$400,H$1,FALSE)=0,1,VLOOKUP($A70,'mat2'!$A$1:$BE$400,H$1,FALSE))</f>
        <v>31</v>
      </c>
      <c r="I70" s="206" t="str">
        <f t="shared" si="5"/>
        <v xml:space="preserve"> 9809    6 ジョイント(11)###ジョイント(11)
#-------VP--------VS-------RHO-----WIDTH
0.00000E+0000000.00000000.0000   31.0000
#---+----+----+----+----+----+----+----+----+----+----+----+----+----+----+----+</v>
      </c>
      <c r="J70" s="206">
        <f t="shared" si="2"/>
        <v>1</v>
      </c>
      <c r="K70" s="209" t="str">
        <f t="shared" si="6"/>
        <v xml:space="preserve"> 9809    6 ジョイント(11)###ジョイント(11)</v>
      </c>
      <c r="L70" s="207" t="str">
        <f t="shared" si="3"/>
        <v>0.00000E+0000000.00000000.0000   31.0000</v>
      </c>
    </row>
    <row r="71" spans="1:12">
      <c r="A71">
        <f t="shared" si="4"/>
        <v>140</v>
      </c>
      <c r="B71" s="136">
        <f t="shared" si="0"/>
        <v>62</v>
      </c>
      <c r="C71" s="3">
        <f>VLOOKUP($A71,'mat2'!$A$1:$BE$400,C$1,FALSE)</f>
        <v>9810</v>
      </c>
      <c r="D71" s="3" t="str">
        <f>VLOOKUP($A71,'mat2'!$A$1:$BE$400,D$1,FALSE)</f>
        <v>ジョイント(12)</v>
      </c>
      <c r="E71" s="34">
        <f>VLOOKUP($A71,'mat2'!$A$1:$BE$400,E$1,FALSE)</f>
        <v>10000000</v>
      </c>
      <c r="F71" s="66">
        <f>VLOOKUP($A71,'mat2'!$A$1:$BE$400,F$1,FALSE)</f>
        <v>1000000</v>
      </c>
      <c r="G71" s="46">
        <f>VLOOKUP($A71,'mat2'!$A$1:$BE$400,G$1,FALSE)</f>
        <v>0</v>
      </c>
      <c r="H71" s="34">
        <f>IF(VLOOKUP($A71,'mat2'!$A$1:$BE$400,H$1,FALSE)=0,1,VLOOKUP($A71,'mat2'!$A$1:$BE$400,H$1,FALSE))</f>
        <v>31</v>
      </c>
      <c r="I71" s="206" t="str">
        <f t="shared" si="5"/>
        <v xml:space="preserve"> 9810    6 ジョイント(12)###ジョイント(12)
#-------VP--------VS-------RHO-----WIDTH
0.00000E+0000000.00000000.0000   31.0000
#---+----+----+----+----+----+----+----+----+----+----+----+----+----+----+----+</v>
      </c>
      <c r="J71" s="206">
        <f t="shared" si="2"/>
        <v>1</v>
      </c>
      <c r="K71" s="209" t="str">
        <f t="shared" si="6"/>
        <v xml:space="preserve"> 9810    6 ジョイント(12)###ジョイント(12)</v>
      </c>
      <c r="L71" s="207" t="str">
        <f t="shared" si="3"/>
        <v>0.00000E+0000000.00000000.0000   31.0000</v>
      </c>
    </row>
    <row r="72" spans="1:12">
      <c r="A72">
        <f t="shared" si="4"/>
        <v>141</v>
      </c>
      <c r="B72" s="136">
        <f t="shared" si="0"/>
        <v>63</v>
      </c>
      <c r="C72" s="3">
        <f>VLOOKUP($A72,'mat2'!$A$1:$BE$400,C$1,FALSE)</f>
        <v>9811</v>
      </c>
      <c r="D72" s="3" t="str">
        <f>VLOOKUP($A72,'mat2'!$A$1:$BE$400,D$1,FALSE)</f>
        <v>ジョイント(13)</v>
      </c>
      <c r="E72" s="34">
        <f>VLOOKUP($A72,'mat2'!$A$1:$BE$400,E$1,FALSE)</f>
        <v>10000000</v>
      </c>
      <c r="F72" s="66">
        <f>VLOOKUP($A72,'mat2'!$A$1:$BE$400,F$1,FALSE)</f>
        <v>1000000</v>
      </c>
      <c r="G72" s="46">
        <f>VLOOKUP($A72,'mat2'!$A$1:$BE$400,G$1,FALSE)</f>
        <v>0</v>
      </c>
      <c r="H72" s="34">
        <f>IF(VLOOKUP($A72,'mat2'!$A$1:$BE$400,H$1,FALSE)=0,1,VLOOKUP($A72,'mat2'!$A$1:$BE$400,H$1,FALSE))</f>
        <v>31</v>
      </c>
      <c r="I72" s="206" t="str">
        <f t="shared" si="5"/>
        <v xml:space="preserve"> 9811    6 ジョイント(13)###ジョイント(13)
#-------VP--------VS-------RHO-----WIDTH
0.00000E+0000000.00000000.0000   31.0000
#---+----+----+----+----+----+----+----+----+----+----+----+----+----+----+----+</v>
      </c>
      <c r="J72" s="206">
        <f t="shared" si="2"/>
        <v>1</v>
      </c>
      <c r="K72" s="209" t="str">
        <f t="shared" si="6"/>
        <v xml:space="preserve"> 9811    6 ジョイント(13)###ジョイント(13)</v>
      </c>
      <c r="L72" s="207" t="str">
        <f t="shared" si="3"/>
        <v>0.00000E+0000000.00000000.0000   31.0000</v>
      </c>
    </row>
    <row r="73" spans="1:12">
      <c r="A73">
        <f t="shared" si="4"/>
        <v>142</v>
      </c>
      <c r="B73" s="136">
        <f t="shared" si="0"/>
        <v>64</v>
      </c>
      <c r="C73" s="3">
        <f>VLOOKUP($A73,'mat2'!$A$1:$BE$400,C$1,FALSE)</f>
        <v>9812</v>
      </c>
      <c r="D73" s="3" t="str">
        <f>VLOOKUP($A73,'mat2'!$A$1:$BE$400,D$1,FALSE)</f>
        <v>ジョイント(14)</v>
      </c>
      <c r="E73" s="34">
        <f>VLOOKUP($A73,'mat2'!$A$1:$BE$400,E$1,FALSE)</f>
        <v>10000000</v>
      </c>
      <c r="F73" s="66">
        <f>VLOOKUP($A73,'mat2'!$A$1:$BE$400,F$1,FALSE)</f>
        <v>10000000</v>
      </c>
      <c r="G73" s="46">
        <f>VLOOKUP($A73,'mat2'!$A$1:$BE$400,G$1,FALSE)</f>
        <v>0</v>
      </c>
      <c r="H73" s="34">
        <f>IF(VLOOKUP($A73,'mat2'!$A$1:$BE$400,H$1,FALSE)=0,1,VLOOKUP($A73,'mat2'!$A$1:$BE$400,H$1,FALSE))</f>
        <v>26.6</v>
      </c>
      <c r="I73" s="206" t="str">
        <f t="shared" si="5"/>
        <v xml:space="preserve"> 9812    6 ジョイント(14)###ジョイント(14)
#-------VP--------VS-------RHO-----WIDTH
0.00000E+0000000.00000000.0000   26.6000
#---+----+----+----+----+----+----+----+----+----+----+----+----+----+----+----+</v>
      </c>
      <c r="J73" s="206">
        <f t="shared" si="2"/>
        <v>1</v>
      </c>
      <c r="K73" s="209" t="str">
        <f t="shared" si="6"/>
        <v xml:space="preserve"> 9812    6 ジョイント(14)###ジョイント(14)</v>
      </c>
      <c r="L73" s="207" t="str">
        <f t="shared" si="3"/>
        <v>0.00000E+0000000.00000000.0000   26.6000</v>
      </c>
    </row>
    <row r="74" spans="1:12">
      <c r="A74">
        <f t="shared" si="4"/>
        <v>143</v>
      </c>
      <c r="B74" s="136">
        <f t="shared" si="4"/>
        <v>65</v>
      </c>
      <c r="C74" s="3">
        <f>VLOOKUP($A74,'mat2'!$A$1:$BE$400,C$1,FALSE)</f>
        <v>9813</v>
      </c>
      <c r="D74" s="3" t="str">
        <f>VLOOKUP($A74,'mat2'!$A$1:$BE$400,D$1,FALSE)</f>
        <v>ジョイント(15)</v>
      </c>
      <c r="E74" s="34">
        <f>VLOOKUP($A74,'mat2'!$A$1:$BE$400,E$1,FALSE)</f>
        <v>10000000</v>
      </c>
      <c r="F74" s="66">
        <f>VLOOKUP($A74,'mat2'!$A$1:$BE$400,F$1,FALSE)</f>
        <v>1000000</v>
      </c>
      <c r="G74" s="46">
        <f>VLOOKUP($A74,'mat2'!$A$1:$BE$400,G$1,FALSE)</f>
        <v>0</v>
      </c>
      <c r="H74" s="34">
        <f>IF(VLOOKUP($A74,'mat2'!$A$1:$BE$400,H$1,FALSE)=0,1,VLOOKUP($A74,'mat2'!$A$1:$BE$400,H$1,FALSE))</f>
        <v>31</v>
      </c>
      <c r="I74" s="206" t="str">
        <f t="shared" si="5"/>
        <v xml:space="preserve"> 9813    6 ジョイント(15)###ジョイント(15)
#-------VP--------VS-------RHO-----WIDTH
0.00000E+0000000.00000000.0000   31.0000
#---+----+----+----+----+----+----+----+----+----+----+----+----+----+----+----+</v>
      </c>
      <c r="J74" s="206">
        <f t="shared" si="2"/>
        <v>1</v>
      </c>
      <c r="K74" s="209" t="str">
        <f t="shared" si="6"/>
        <v xml:space="preserve"> 9813    6 ジョイント(15)###ジョイント(15)</v>
      </c>
      <c r="L74" s="207" t="str">
        <f t="shared" si="3"/>
        <v>0.00000E+0000000.00000000.0000   31.0000</v>
      </c>
    </row>
    <row r="75" spans="1:12">
      <c r="A75">
        <f t="shared" si="4"/>
        <v>144</v>
      </c>
      <c r="B75" s="136">
        <f t="shared" si="4"/>
        <v>66</v>
      </c>
      <c r="C75" s="3">
        <f>VLOOKUP($A75,'mat2'!$A$1:$BE$400,C$1,FALSE)</f>
        <v>9814</v>
      </c>
      <c r="D75" s="3" t="str">
        <f>VLOOKUP($A75,'mat2'!$A$1:$BE$400,D$1,FALSE)</f>
        <v>ジョイント(3)</v>
      </c>
      <c r="E75" s="34">
        <f>VLOOKUP($A75,'mat2'!$A$1:$BE$400,E$1,FALSE)</f>
        <v>10000000</v>
      </c>
      <c r="F75" s="66">
        <f>VLOOKUP($A75,'mat2'!$A$1:$BE$400,F$1,FALSE)</f>
        <v>1000000</v>
      </c>
      <c r="G75" s="46">
        <f>VLOOKUP($A75,'mat2'!$A$1:$BE$400,G$1,FALSE)</f>
        <v>0</v>
      </c>
      <c r="H75" s="34">
        <f>IF(VLOOKUP($A75,'mat2'!$A$1:$BE$400,H$1,FALSE)=0,1,VLOOKUP($A75,'mat2'!$A$1:$BE$400,H$1,FALSE))</f>
        <v>31</v>
      </c>
      <c r="I75" s="206" t="str">
        <f t="shared" si="5"/>
        <v xml:space="preserve"> 9814    6 ジョイント(3)###ジョイント(3)
#-------VP--------VS-------RHO-----WIDTH
0.00000E+0000000.00000000.0000   31.0000
#---+----+----+----+----+----+----+----+----+----+----+----+----+----+----+----+</v>
      </c>
      <c r="J75" s="206">
        <f t="shared" ref="J75:J85" si="7">IF($C75&gt;=10000,0,IF($C75&gt;=1000,1,IF($C75&gt;=100,2,IF($C75&gt;=10,3,4))))</f>
        <v>1</v>
      </c>
      <c r="K75" s="209" t="str">
        <f t="shared" si="6"/>
        <v xml:space="preserve"> 9814    6 ジョイント(3)###ジョイント(3)</v>
      </c>
      <c r="L75" s="207" t="str">
        <f t="shared" ref="L75:L85" si="8">RIGHT(REPT(" ",10)&amp;TEXT($G75,"0.00000E+0"),10)&amp;RIGHT(REPT(" ",10)&amp;TEXT($F75,"#######.000"),10)&amp;RIGHT(REPT(" ",10)&amp;TEXT($E75,"####0.0000"),10)&amp;RIGHT(REPT(" ",10)&amp;TEXT($H75,"####0.0000"),10)</f>
        <v>0.00000E+0000000.00000000.0000   31.0000</v>
      </c>
    </row>
    <row r="76" spans="1:12">
      <c r="A76">
        <f t="shared" ref="A76:B85" si="9">A75+1</f>
        <v>145</v>
      </c>
      <c r="B76" s="136">
        <f t="shared" si="9"/>
        <v>67</v>
      </c>
      <c r="C76" s="3" t="e">
        <f>VLOOKUP($A76,'mat2'!$A$1:$BE$400,C$1,FALSE)</f>
        <v>#N/A</v>
      </c>
      <c r="D76" s="3" t="e">
        <f>VLOOKUP($A76,'mat2'!$A$1:$BE$400,D$1,FALSE)</f>
        <v>#N/A</v>
      </c>
      <c r="E76" s="34" t="e">
        <f>VLOOKUP($A76,'mat2'!$A$1:$BE$400,E$1,FALSE)</f>
        <v>#N/A</v>
      </c>
      <c r="F76" s="66" t="e">
        <f>VLOOKUP($A76,'mat2'!$A$1:$BE$400,F$1,FALSE)</f>
        <v>#N/A</v>
      </c>
      <c r="G76" s="46" t="e">
        <f>VLOOKUP($A76,'mat2'!$A$1:$BE$400,G$1,FALSE)</f>
        <v>#N/A</v>
      </c>
      <c r="H76" s="34" t="e">
        <f>IF(VLOOKUP($A76,'mat2'!$A$1:$BE$400,H$1,FALSE)=0,1,VLOOKUP($A76,'mat2'!$A$1:$BE$400,H$1,FALSE))</f>
        <v>#N/A</v>
      </c>
      <c r="I76" s="206" t="e">
        <f t="shared" si="5"/>
        <v>#N/A</v>
      </c>
      <c r="J76" s="206" t="e">
        <f t="shared" si="7"/>
        <v>#N/A</v>
      </c>
      <c r="K76" s="209" t="e">
        <f t="shared" si="6"/>
        <v>#N/A</v>
      </c>
      <c r="L76" s="207" t="e">
        <f t="shared" si="8"/>
        <v>#N/A</v>
      </c>
    </row>
    <row r="77" spans="1:12">
      <c r="A77">
        <f t="shared" si="9"/>
        <v>146</v>
      </c>
      <c r="B77" s="136">
        <f t="shared" si="9"/>
        <v>68</v>
      </c>
      <c r="C77" s="3" t="e">
        <f>VLOOKUP($A77,'mat2'!$A$1:$BE$400,C$1,FALSE)</f>
        <v>#N/A</v>
      </c>
      <c r="D77" s="3" t="e">
        <f>VLOOKUP($A77,'mat2'!$A$1:$BE$400,D$1,FALSE)</f>
        <v>#N/A</v>
      </c>
      <c r="E77" s="34" t="e">
        <f>VLOOKUP($A77,'mat2'!$A$1:$BE$400,E$1,FALSE)</f>
        <v>#N/A</v>
      </c>
      <c r="F77" s="66" t="e">
        <f>VLOOKUP($A77,'mat2'!$A$1:$BE$400,F$1,FALSE)</f>
        <v>#N/A</v>
      </c>
      <c r="G77" s="46" t="e">
        <f>VLOOKUP($A77,'mat2'!$A$1:$BE$400,G$1,FALSE)</f>
        <v>#N/A</v>
      </c>
      <c r="H77" s="34" t="e">
        <f>IF(VLOOKUP($A77,'mat2'!$A$1:$BE$400,H$1,FALSE)=0,1,VLOOKUP($A77,'mat2'!$A$1:$BE$400,H$1,FALSE))</f>
        <v>#N/A</v>
      </c>
      <c r="I77" s="206" t="e">
        <f t="shared" si="5"/>
        <v>#N/A</v>
      </c>
      <c r="J77" s="206" t="e">
        <f t="shared" si="7"/>
        <v>#N/A</v>
      </c>
      <c r="K77" s="209" t="e">
        <f t="shared" si="6"/>
        <v>#N/A</v>
      </c>
      <c r="L77" s="207" t="e">
        <f t="shared" si="8"/>
        <v>#N/A</v>
      </c>
    </row>
    <row r="78" spans="1:12">
      <c r="A78">
        <f t="shared" si="9"/>
        <v>147</v>
      </c>
      <c r="B78" s="136">
        <f t="shared" si="9"/>
        <v>69</v>
      </c>
      <c r="C78" s="3" t="e">
        <f>VLOOKUP($A78,'mat2'!$A$1:$BE$400,C$1,FALSE)</f>
        <v>#N/A</v>
      </c>
      <c r="D78" s="3" t="e">
        <f>VLOOKUP($A78,'mat2'!$A$1:$BE$400,D$1,FALSE)</f>
        <v>#N/A</v>
      </c>
      <c r="E78" s="34" t="e">
        <f>VLOOKUP($A78,'mat2'!$A$1:$BE$400,E$1,FALSE)</f>
        <v>#N/A</v>
      </c>
      <c r="F78" s="66" t="e">
        <f>VLOOKUP($A78,'mat2'!$A$1:$BE$400,F$1,FALSE)</f>
        <v>#N/A</v>
      </c>
      <c r="G78" s="46" t="e">
        <f>VLOOKUP($A78,'mat2'!$A$1:$BE$400,G$1,FALSE)</f>
        <v>#N/A</v>
      </c>
      <c r="H78" s="34" t="e">
        <f>IF(VLOOKUP($A78,'mat2'!$A$1:$BE$400,H$1,FALSE)=0,1,VLOOKUP($A78,'mat2'!$A$1:$BE$400,H$1,FALSE))</f>
        <v>#N/A</v>
      </c>
      <c r="I78" s="206" t="e">
        <f t="shared" si="5"/>
        <v>#N/A</v>
      </c>
      <c r="J78" s="206" t="e">
        <f t="shared" si="7"/>
        <v>#N/A</v>
      </c>
      <c r="K78" s="209" t="e">
        <f t="shared" si="6"/>
        <v>#N/A</v>
      </c>
      <c r="L78" s="207" t="e">
        <f t="shared" si="8"/>
        <v>#N/A</v>
      </c>
    </row>
    <row r="79" spans="1:12">
      <c r="A79">
        <f t="shared" si="9"/>
        <v>148</v>
      </c>
      <c r="B79" s="136">
        <f t="shared" si="9"/>
        <v>70</v>
      </c>
      <c r="C79" s="3" t="e">
        <f>VLOOKUP($A79,'mat2'!$A$1:$BE$400,C$1,FALSE)</f>
        <v>#N/A</v>
      </c>
      <c r="D79" s="3" t="e">
        <f>VLOOKUP($A79,'mat2'!$A$1:$BE$400,D$1,FALSE)</f>
        <v>#N/A</v>
      </c>
      <c r="E79" s="34" t="e">
        <f>VLOOKUP($A79,'mat2'!$A$1:$BE$400,E$1,FALSE)</f>
        <v>#N/A</v>
      </c>
      <c r="F79" s="66" t="e">
        <f>VLOOKUP($A79,'mat2'!$A$1:$BE$400,F$1,FALSE)</f>
        <v>#N/A</v>
      </c>
      <c r="G79" s="46" t="e">
        <f>VLOOKUP($A79,'mat2'!$A$1:$BE$400,G$1,FALSE)</f>
        <v>#N/A</v>
      </c>
      <c r="H79" s="34" t="e">
        <f>IF(VLOOKUP($A79,'mat2'!$A$1:$BE$400,H$1,FALSE)=0,1,VLOOKUP($A79,'mat2'!$A$1:$BE$400,H$1,FALSE))</f>
        <v>#N/A</v>
      </c>
      <c r="I79" s="206" t="e">
        <f t="shared" ref="I79:I85" si="10">K79&amp;$R$2&amp;$I$3&amp;$R$2&amp;L79&amp;$R$2&amp;$I$2</f>
        <v>#N/A</v>
      </c>
      <c r="J79" s="206" t="e">
        <f t="shared" si="7"/>
        <v>#N/A</v>
      </c>
      <c r="K79" s="209" t="e">
        <f t="shared" ref="K79:K85" si="11">REPT(" ",J79)&amp;FIXED($C79,0,1)&amp;REPT(" ",$I$9)&amp;FIXED($B$9,0,1)&amp;" "&amp;$D79&amp;"###"&amp;D79</f>
        <v>#N/A</v>
      </c>
      <c r="L79" s="207" t="e">
        <f t="shared" si="8"/>
        <v>#N/A</v>
      </c>
    </row>
    <row r="80" spans="1:12">
      <c r="A80">
        <f t="shared" si="9"/>
        <v>149</v>
      </c>
      <c r="B80" s="136">
        <f t="shared" si="9"/>
        <v>71</v>
      </c>
      <c r="C80" s="3" t="e">
        <f>VLOOKUP($A80,'mat2'!$A$1:$BE$400,C$1,FALSE)</f>
        <v>#N/A</v>
      </c>
      <c r="D80" s="3" t="e">
        <f>VLOOKUP($A80,'mat2'!$A$1:$BE$400,D$1,FALSE)</f>
        <v>#N/A</v>
      </c>
      <c r="E80" s="34" t="e">
        <f>VLOOKUP($A80,'mat2'!$A$1:$BE$400,E$1,FALSE)</f>
        <v>#N/A</v>
      </c>
      <c r="F80" s="66" t="e">
        <f>VLOOKUP($A80,'mat2'!$A$1:$BE$400,F$1,FALSE)</f>
        <v>#N/A</v>
      </c>
      <c r="G80" s="46" t="e">
        <f>VLOOKUP($A80,'mat2'!$A$1:$BE$400,G$1,FALSE)</f>
        <v>#N/A</v>
      </c>
      <c r="H80" s="34" t="e">
        <f>IF(VLOOKUP($A80,'mat2'!$A$1:$BE$400,H$1,FALSE)=0,1,VLOOKUP($A80,'mat2'!$A$1:$BE$400,H$1,FALSE))</f>
        <v>#N/A</v>
      </c>
      <c r="I80" s="206" t="e">
        <f t="shared" si="10"/>
        <v>#N/A</v>
      </c>
      <c r="J80" s="206" t="e">
        <f t="shared" si="7"/>
        <v>#N/A</v>
      </c>
      <c r="K80" s="209" t="e">
        <f t="shared" si="11"/>
        <v>#N/A</v>
      </c>
      <c r="L80" s="207" t="e">
        <f t="shared" si="8"/>
        <v>#N/A</v>
      </c>
    </row>
    <row r="81" spans="1:20">
      <c r="A81">
        <f t="shared" si="9"/>
        <v>150</v>
      </c>
      <c r="B81" s="136">
        <f t="shared" si="9"/>
        <v>72</v>
      </c>
      <c r="C81" s="3" t="e">
        <f>VLOOKUP($A81,'mat2'!$A$1:$BE$400,C$1,FALSE)</f>
        <v>#N/A</v>
      </c>
      <c r="D81" s="3" t="e">
        <f>VLOOKUP($A81,'mat2'!$A$1:$BE$400,D$1,FALSE)</f>
        <v>#N/A</v>
      </c>
      <c r="E81" s="34" t="e">
        <f>VLOOKUP($A81,'mat2'!$A$1:$BE$400,E$1,FALSE)</f>
        <v>#N/A</v>
      </c>
      <c r="F81" s="66" t="e">
        <f>VLOOKUP($A81,'mat2'!$A$1:$BE$400,F$1,FALSE)</f>
        <v>#N/A</v>
      </c>
      <c r="G81" s="46" t="e">
        <f>VLOOKUP($A81,'mat2'!$A$1:$BE$400,G$1,FALSE)</f>
        <v>#N/A</v>
      </c>
      <c r="H81" s="34" t="e">
        <f>IF(VLOOKUP($A81,'mat2'!$A$1:$BE$400,H$1,FALSE)=0,1,VLOOKUP($A81,'mat2'!$A$1:$BE$400,H$1,FALSE))</f>
        <v>#N/A</v>
      </c>
      <c r="I81" s="206" t="e">
        <f t="shared" si="10"/>
        <v>#N/A</v>
      </c>
      <c r="J81" s="206" t="e">
        <f t="shared" si="7"/>
        <v>#N/A</v>
      </c>
      <c r="K81" s="209" t="e">
        <f t="shared" si="11"/>
        <v>#N/A</v>
      </c>
      <c r="L81" s="207" t="e">
        <f t="shared" si="8"/>
        <v>#N/A</v>
      </c>
      <c r="Q81" s="113"/>
      <c r="R81" s="113"/>
      <c r="S81" s="113"/>
      <c r="T81" s="113"/>
    </row>
    <row r="82" spans="1:20">
      <c r="A82">
        <f t="shared" si="9"/>
        <v>151</v>
      </c>
      <c r="B82" s="136">
        <f t="shared" si="9"/>
        <v>73</v>
      </c>
      <c r="C82" s="3" t="e">
        <f>VLOOKUP($A82,'mat2'!$A$1:$BE$400,C$1,FALSE)</f>
        <v>#N/A</v>
      </c>
      <c r="D82" s="3" t="e">
        <f>VLOOKUP($A82,'mat2'!$A$1:$BE$400,D$1,FALSE)</f>
        <v>#N/A</v>
      </c>
      <c r="E82" s="34" t="e">
        <f>VLOOKUP($A82,'mat2'!$A$1:$BE$400,E$1,FALSE)</f>
        <v>#N/A</v>
      </c>
      <c r="F82" s="66" t="e">
        <f>VLOOKUP($A82,'mat2'!$A$1:$BE$400,F$1,FALSE)</f>
        <v>#N/A</v>
      </c>
      <c r="G82" s="46" t="e">
        <f>VLOOKUP($A82,'mat2'!$A$1:$BE$400,G$1,FALSE)</f>
        <v>#N/A</v>
      </c>
      <c r="H82" s="34" t="e">
        <f>IF(VLOOKUP($A82,'mat2'!$A$1:$BE$400,H$1,FALSE)=0,1,VLOOKUP($A82,'mat2'!$A$1:$BE$400,H$1,FALSE))</f>
        <v>#N/A</v>
      </c>
      <c r="I82" s="206" t="e">
        <f t="shared" si="10"/>
        <v>#N/A</v>
      </c>
      <c r="J82" s="206" t="e">
        <f t="shared" si="7"/>
        <v>#N/A</v>
      </c>
      <c r="K82" s="209" t="e">
        <f t="shared" si="11"/>
        <v>#N/A</v>
      </c>
      <c r="L82" s="207" t="e">
        <f t="shared" si="8"/>
        <v>#N/A</v>
      </c>
      <c r="Q82" s="113"/>
      <c r="R82" s="113"/>
      <c r="S82" s="113"/>
      <c r="T82" s="113"/>
    </row>
    <row r="83" spans="1:20">
      <c r="A83">
        <f t="shared" si="9"/>
        <v>152</v>
      </c>
      <c r="B83" s="136">
        <f t="shared" si="9"/>
        <v>74</v>
      </c>
      <c r="C83" s="3" t="e">
        <f>VLOOKUP($A83,'mat2'!$A$1:$BE$400,C$1,FALSE)</f>
        <v>#N/A</v>
      </c>
      <c r="D83" s="3" t="e">
        <f>VLOOKUP($A83,'mat2'!$A$1:$BE$400,D$1,FALSE)</f>
        <v>#N/A</v>
      </c>
      <c r="E83" s="34" t="e">
        <f>VLOOKUP($A83,'mat2'!$A$1:$BE$400,E$1,FALSE)</f>
        <v>#N/A</v>
      </c>
      <c r="F83" s="66" t="e">
        <f>VLOOKUP($A83,'mat2'!$A$1:$BE$400,F$1,FALSE)</f>
        <v>#N/A</v>
      </c>
      <c r="G83" s="46" t="e">
        <f>VLOOKUP($A83,'mat2'!$A$1:$BE$400,G$1,FALSE)</f>
        <v>#N/A</v>
      </c>
      <c r="H83" s="34" t="e">
        <f>IF(VLOOKUP($A83,'mat2'!$A$1:$BE$400,H$1,FALSE)=0,1,VLOOKUP($A83,'mat2'!$A$1:$BE$400,H$1,FALSE))</f>
        <v>#N/A</v>
      </c>
      <c r="I83" s="206" t="e">
        <f t="shared" si="10"/>
        <v>#N/A</v>
      </c>
      <c r="J83" s="206" t="e">
        <f t="shared" si="7"/>
        <v>#N/A</v>
      </c>
      <c r="K83" s="209" t="e">
        <f t="shared" si="11"/>
        <v>#N/A</v>
      </c>
      <c r="L83" s="207" t="e">
        <f t="shared" si="8"/>
        <v>#N/A</v>
      </c>
      <c r="Q83" s="113"/>
      <c r="R83" s="113"/>
      <c r="S83" s="113"/>
      <c r="T83" s="113"/>
    </row>
    <row r="84" spans="1:20">
      <c r="A84">
        <f t="shared" si="9"/>
        <v>153</v>
      </c>
      <c r="B84" s="136">
        <f t="shared" si="9"/>
        <v>75</v>
      </c>
      <c r="C84" s="3" t="e">
        <f>VLOOKUP($A84,'mat2'!$A$1:$BE$400,C$1,FALSE)</f>
        <v>#N/A</v>
      </c>
      <c r="D84" s="3" t="e">
        <f>VLOOKUP($A84,'mat2'!$A$1:$BE$400,D$1,FALSE)</f>
        <v>#N/A</v>
      </c>
      <c r="E84" s="34" t="e">
        <f>VLOOKUP($A84,'mat2'!$A$1:$BE$400,E$1,FALSE)</f>
        <v>#N/A</v>
      </c>
      <c r="F84" s="66" t="e">
        <f>VLOOKUP($A84,'mat2'!$A$1:$BE$400,F$1,FALSE)</f>
        <v>#N/A</v>
      </c>
      <c r="G84" s="46" t="e">
        <f>VLOOKUP($A84,'mat2'!$A$1:$BE$400,G$1,FALSE)</f>
        <v>#N/A</v>
      </c>
      <c r="H84" s="34" t="e">
        <f>IF(VLOOKUP($A84,'mat2'!$A$1:$BE$400,H$1,FALSE)=0,1,VLOOKUP($A84,'mat2'!$A$1:$BE$400,H$1,FALSE))</f>
        <v>#N/A</v>
      </c>
      <c r="I84" s="206" t="e">
        <f t="shared" si="10"/>
        <v>#N/A</v>
      </c>
      <c r="J84" s="206" t="e">
        <f t="shared" si="7"/>
        <v>#N/A</v>
      </c>
      <c r="K84" s="209" t="e">
        <f t="shared" si="11"/>
        <v>#N/A</v>
      </c>
      <c r="L84" s="207" t="e">
        <f t="shared" si="8"/>
        <v>#N/A</v>
      </c>
      <c r="Q84" s="113"/>
      <c r="R84" s="113"/>
      <c r="S84" s="113"/>
      <c r="T84" s="113"/>
    </row>
    <row r="85" spans="1:20">
      <c r="A85">
        <f t="shared" si="9"/>
        <v>154</v>
      </c>
      <c r="B85" s="136">
        <f t="shared" si="9"/>
        <v>76</v>
      </c>
      <c r="C85" s="3" t="e">
        <f>VLOOKUP($A85,'mat2'!$A$1:$BE$400,C$1,FALSE)</f>
        <v>#N/A</v>
      </c>
      <c r="D85" s="3" t="e">
        <f>VLOOKUP($A85,'mat2'!$A$1:$BE$400,D$1,FALSE)</f>
        <v>#N/A</v>
      </c>
      <c r="E85" s="34" t="e">
        <f>VLOOKUP($A85,'mat2'!$A$1:$BE$400,E$1,FALSE)</f>
        <v>#N/A</v>
      </c>
      <c r="F85" s="66" t="e">
        <f>VLOOKUP($A85,'mat2'!$A$1:$BE$400,F$1,FALSE)</f>
        <v>#N/A</v>
      </c>
      <c r="G85" s="46" t="e">
        <f>VLOOKUP($A85,'mat2'!$A$1:$BE$400,G$1,FALSE)</f>
        <v>#N/A</v>
      </c>
      <c r="H85" s="34" t="e">
        <f>IF(VLOOKUP($A85,'mat2'!$A$1:$BE$400,H$1,FALSE)=0,1,VLOOKUP($A85,'mat2'!$A$1:$BE$400,H$1,FALSE))</f>
        <v>#N/A</v>
      </c>
      <c r="I85" s="206" t="e">
        <f t="shared" si="10"/>
        <v>#N/A</v>
      </c>
      <c r="J85" s="206" t="e">
        <f t="shared" si="7"/>
        <v>#N/A</v>
      </c>
      <c r="K85" s="209" t="e">
        <f t="shared" si="11"/>
        <v>#N/A</v>
      </c>
      <c r="L85" s="207" t="e">
        <f t="shared" si="8"/>
        <v>#N/A</v>
      </c>
      <c r="Q85" s="113"/>
      <c r="R85" s="113"/>
      <c r="S85" s="113"/>
      <c r="T85" s="113"/>
    </row>
    <row r="86" spans="1:20"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</row>
    <row r="87" spans="1:20"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</row>
    <row r="88" spans="1:20"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</row>
    <row r="89" spans="1:20"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</row>
    <row r="90" spans="1:20"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</row>
    <row r="91" spans="1:20"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</row>
    <row r="92" spans="1:20"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</row>
    <row r="93" spans="1:20"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</row>
    <row r="94" spans="1:20"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</row>
    <row r="95" spans="1:20"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</row>
    <row r="96" spans="1:20"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</row>
    <row r="97" spans="9:20"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</row>
    <row r="98" spans="9:20"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</row>
    <row r="99" spans="9:20"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</row>
    <row r="100" spans="9:20"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</row>
    <row r="101" spans="9:20"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</row>
    <row r="102" spans="9:20"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</row>
  </sheetData>
  <mergeCells count="6">
    <mergeCell ref="H5:H6"/>
    <mergeCell ref="C5:C6"/>
    <mergeCell ref="D5:D6"/>
    <mergeCell ref="E5:E6"/>
    <mergeCell ref="F5:F6"/>
    <mergeCell ref="G5:G6"/>
  </mergeCells>
  <phoneticPr fontId="19"/>
  <pageMargins left="0.31496062992125984" right="0.31496062992125984" top="0.15748031496062992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3</vt:i4>
      </vt:variant>
    </vt:vector>
  </HeadingPairs>
  <TitlesOfParts>
    <vt:vector size="25" baseType="lpstr">
      <vt:lpstr>説明</vt:lpstr>
      <vt:lpstr>mat</vt:lpstr>
      <vt:lpstr>mat2</vt:lpstr>
      <vt:lpstr>1_流体</vt:lpstr>
      <vt:lpstr>2_線形はり</vt:lpstr>
      <vt:lpstr>3_線形平面</vt:lpstr>
      <vt:lpstr>4_間隙水</vt:lpstr>
      <vt:lpstr>5_ジョイント</vt:lpstr>
      <vt:lpstr>6_側方地盤</vt:lpstr>
      <vt:lpstr>7_底面境界</vt:lpstr>
      <vt:lpstr>8_流体構造連成</vt:lpstr>
      <vt:lpstr>9_マルチスプリング</vt:lpstr>
      <vt:lpstr>14_節点集中質量</vt:lpstr>
      <vt:lpstr>16_非線形はり</vt:lpstr>
      <vt:lpstr>17_非線形ばね</vt:lpstr>
      <vt:lpstr>18_杭地盤ばね</vt:lpstr>
      <vt:lpstr>19_カクテルグラス</vt:lpstr>
      <vt:lpstr>20_間隙水_排水</vt:lpstr>
      <vt:lpstr>50_修正武田</vt:lpstr>
      <vt:lpstr>13_線形ばね</vt:lpstr>
      <vt:lpstr>15_ダンパー</vt:lpstr>
      <vt:lpstr>列</vt:lpstr>
      <vt:lpstr>E</vt:lpstr>
      <vt:lpstr>'2_線形はり'!Print_Area</vt:lpstr>
      <vt:lpstr>'6_側方地盤'!Print_Area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2017-05-19T00:20:29Z</cp:lastPrinted>
  <dcterms:created xsi:type="dcterms:W3CDTF">2014-06-19T01:34:59Z</dcterms:created>
  <dcterms:modified xsi:type="dcterms:W3CDTF">2018-09-11T02:22:40Z</dcterms:modified>
</cp:coreProperties>
</file>